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80" windowHeight="12465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<sst xmlns="http://schemas.openxmlformats.org/spreadsheetml/2006/main" count="76" uniqueCount="29">
  <si>
    <t>ПРОГНОЗ</t>
  </si>
  <si>
    <t>баланса электроэнергии и мощности Молдавской энергосистемы (Правобережье)</t>
  </si>
  <si>
    <t>Потребление</t>
  </si>
  <si>
    <t>КоГЭС</t>
  </si>
  <si>
    <t>AO CET-2</t>
  </si>
  <si>
    <t>AO CET-1</t>
  </si>
  <si>
    <t xml:space="preserve"> АО CET Nord</t>
  </si>
  <si>
    <t>АО "Энергоком"</t>
  </si>
  <si>
    <t>Прочие источ.</t>
  </si>
  <si>
    <t>(прогноз)</t>
  </si>
  <si>
    <t>еженедельно</t>
  </si>
  <si>
    <t>ООO "Молдоватрансгаз"</t>
  </si>
  <si>
    <t>за месяц</t>
  </si>
  <si>
    <t>млн.кВт.ч</t>
  </si>
  <si>
    <t>за сутки</t>
  </si>
  <si>
    <t>тыс.кВт.ч</t>
  </si>
  <si>
    <t>максимум</t>
  </si>
  <si>
    <t>МВт</t>
  </si>
  <si>
    <t>без уч. пот.</t>
  </si>
  <si>
    <t>ÎCS "GNF Furnizare Energie" SRL</t>
  </si>
  <si>
    <t>Î.C.S. "RED Union Fenosa"</t>
  </si>
  <si>
    <t xml:space="preserve">S.A "FEE Nord" </t>
  </si>
  <si>
    <t>S.A. "RED Nord"</t>
  </si>
  <si>
    <t>S.A. "RED Nord-Vest"</t>
  </si>
  <si>
    <t>S.A. "LAFARGE CIMENT"</t>
  </si>
  <si>
    <t>Технологические потери МЭ</t>
  </si>
  <si>
    <t>ИТОГО</t>
  </si>
  <si>
    <t>средне-сут</t>
  </si>
  <si>
    <t>на февраль 2017 г.  с разбивкой по Поставщикам.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</si>
</sst>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_-* #,##0.000_р_._-;\-* #,##0.000_р_._-;_-* &quot;-&quot;??_р_._-;_-@_-"/>
  </numFmts>
  <fonts count="16">
    <font>
      <sz val="10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10"/>
      <color indexed="9"/>
      <name val="Arial Cyr"/>
      <family val="2"/>
    </font>
    <font>
      <b/>
      <i/>
      <sz val="10"/>
      <name val="Arial Cyr"/>
      <family val="2"/>
    </font>
    <font>
      <sz val="10"/>
      <color indexed="9"/>
      <name val="Arial Cyr"/>
      <family val="2"/>
    </font>
    <font>
      <b/>
      <sz val="11"/>
      <color indexed="9"/>
      <name val="Arial Cyr"/>
      <family val="0"/>
    </font>
    <font>
      <sz val="11"/>
      <color indexed="9"/>
      <name val="Arial Cyr"/>
      <family val="0"/>
    </font>
    <font>
      <b/>
      <i/>
      <sz val="11"/>
      <color indexed="9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i/>
      <sz val="11"/>
      <color indexed="8"/>
      <name val="Arial CYR"/>
      <family val="0"/>
    </font>
    <font>
      <sz val="11"/>
      <color indexed="8"/>
      <name val="Arial Cyr"/>
      <family val="2"/>
    </font>
    <font>
      <sz val="11"/>
      <color indexed="10"/>
      <name val="Arial Cyr"/>
      <family val="2"/>
    </font>
    <font>
      <b/>
      <i/>
      <sz val="11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1" xfId="0" applyFont="1" applyBorder="1" applyAlignment="1" quotePrefix="1">
      <alignment horizontal="center"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 quotePrefix="1">
      <alignment horizontal="center"/>
    </xf>
    <xf numFmtId="0" fontId="4" fillId="0" borderId="3" xfId="0" applyFont="1" applyBorder="1" applyAlignment="1" quotePrefix="1">
      <alignment horizontal="left"/>
    </xf>
    <xf numFmtId="0" fontId="4" fillId="0" borderId="1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0" fillId="0" borderId="4" xfId="0" applyBorder="1" applyAlignment="1">
      <alignment/>
    </xf>
    <xf numFmtId="17" fontId="3" fillId="0" borderId="4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4" xfId="0" applyFont="1" applyBorder="1" applyAlignment="1" quotePrefix="1">
      <alignment horizontal="center"/>
    </xf>
    <xf numFmtId="0" fontId="0" fillId="0" borderId="4" xfId="0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0" fontId="3" fillId="0" borderId="6" xfId="0" applyFont="1" applyBorder="1" applyAlignment="1" quotePrefix="1">
      <alignment horizontal="left"/>
    </xf>
    <xf numFmtId="0" fontId="3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6" xfId="0" applyBorder="1" applyAlignment="1">
      <alignment horizontal="left"/>
    </xf>
    <xf numFmtId="0" fontId="6" fillId="0" borderId="8" xfId="0" applyFont="1" applyBorder="1" applyAlignment="1">
      <alignment/>
    </xf>
    <xf numFmtId="0" fontId="0" fillId="0" borderId="6" xfId="0" applyBorder="1" applyAlignment="1" quotePrefix="1">
      <alignment horizontal="left"/>
    </xf>
    <xf numFmtId="0" fontId="0" fillId="0" borderId="6" xfId="0" applyFont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7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/>
    </xf>
    <xf numFmtId="172" fontId="7" fillId="2" borderId="4" xfId="0" applyNumberFormat="1" applyFont="1" applyFill="1" applyBorder="1" applyAlignment="1">
      <alignment horizontal="center"/>
    </xf>
    <xf numFmtId="172" fontId="8" fillId="2" borderId="9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1" fontId="8" fillId="2" borderId="9" xfId="0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/>
    </xf>
    <xf numFmtId="1" fontId="8" fillId="2" borderId="4" xfId="0" applyNumberFormat="1" applyFont="1" applyFill="1" applyBorder="1" applyAlignment="1">
      <alignment horizontal="center"/>
    </xf>
    <xf numFmtId="172" fontId="8" fillId="2" borderId="4" xfId="0" applyNumberFormat="1" applyFont="1" applyFill="1" applyBorder="1" applyAlignment="1">
      <alignment horizontal="center"/>
    </xf>
    <xf numFmtId="2" fontId="8" fillId="2" borderId="4" xfId="0" applyNumberFormat="1" applyFont="1" applyFill="1" applyBorder="1" applyAlignment="1">
      <alignment horizontal="center"/>
    </xf>
    <xf numFmtId="0" fontId="6" fillId="2" borderId="4" xfId="0" applyFont="1" applyFill="1" applyBorder="1" applyAlignment="1" quotePrefix="1">
      <alignment horizontal="center"/>
    </xf>
    <xf numFmtId="0" fontId="8" fillId="2" borderId="4" xfId="0" applyFont="1" applyFill="1" applyBorder="1" applyAlignment="1">
      <alignment/>
    </xf>
    <xf numFmtId="173" fontId="7" fillId="2" borderId="9" xfId="0" applyNumberFormat="1" applyFont="1" applyFill="1" applyBorder="1" applyAlignment="1">
      <alignment horizontal="center"/>
    </xf>
    <xf numFmtId="173" fontId="7" fillId="2" borderId="4" xfId="0" applyNumberFormat="1" applyFont="1" applyFill="1" applyBorder="1" applyAlignment="1">
      <alignment horizontal="center"/>
    </xf>
    <xf numFmtId="173" fontId="9" fillId="2" borderId="4" xfId="0" applyNumberFormat="1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6" xfId="0" applyFont="1" applyFill="1" applyBorder="1" applyAlignment="1">
      <alignment/>
    </xf>
    <xf numFmtId="0" fontId="8" fillId="2" borderId="6" xfId="0" applyFont="1" applyFill="1" applyBorder="1" applyAlignment="1">
      <alignment/>
    </xf>
    <xf numFmtId="0" fontId="8" fillId="2" borderId="8" xfId="0" applyFont="1" applyFill="1" applyBorder="1" applyAlignment="1">
      <alignment/>
    </xf>
    <xf numFmtId="0" fontId="8" fillId="2" borderId="8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2" fillId="0" borderId="1" xfId="0" applyFont="1" applyBorder="1" applyAlignment="1" quotePrefix="1">
      <alignment horizontal="center"/>
    </xf>
    <xf numFmtId="0" fontId="3" fillId="0" borderId="3" xfId="0" applyFont="1" applyBorder="1" applyAlignment="1">
      <alignment/>
    </xf>
    <xf numFmtId="172" fontId="10" fillId="0" borderId="1" xfId="0" applyNumberFormat="1" applyFont="1" applyFill="1" applyBorder="1" applyAlignment="1">
      <alignment horizontal="center"/>
    </xf>
    <xf numFmtId="172" fontId="10" fillId="0" borderId="1" xfId="0" applyNumberFormat="1" applyFont="1" applyBorder="1" applyAlignment="1">
      <alignment horizontal="center"/>
    </xf>
    <xf numFmtId="172" fontId="10" fillId="0" borderId="3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9" xfId="0" applyFont="1" applyBorder="1" applyAlignment="1">
      <alignment/>
    </xf>
    <xf numFmtId="0" fontId="3" fillId="0" borderId="4" xfId="0" applyFont="1" applyBorder="1" applyAlignment="1">
      <alignment/>
    </xf>
    <xf numFmtId="1" fontId="10" fillId="0" borderId="9" xfId="0" applyNumberFormat="1" applyFont="1" applyBorder="1" applyAlignment="1">
      <alignment horizontal="center"/>
    </xf>
    <xf numFmtId="1" fontId="10" fillId="0" borderId="9" xfId="0" applyNumberFormat="1" applyFont="1" applyBorder="1" applyAlignment="1">
      <alignment horizontal="center"/>
    </xf>
    <xf numFmtId="172" fontId="2" fillId="0" borderId="4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10" fillId="0" borderId="4" xfId="0" applyFont="1" applyFill="1" applyBorder="1" applyAlignment="1">
      <alignment horizontal="center"/>
    </xf>
    <xf numFmtId="1" fontId="10" fillId="0" borderId="4" xfId="0" applyNumberFormat="1" applyFont="1" applyBorder="1" applyAlignment="1">
      <alignment horizontal="center"/>
    </xf>
    <xf numFmtId="0" fontId="0" fillId="0" borderId="4" xfId="0" applyBorder="1" applyAlignment="1" quotePrefix="1">
      <alignment horizontal="center"/>
    </xf>
    <xf numFmtId="173" fontId="11" fillId="0" borderId="4" xfId="0" applyNumberFormat="1" applyFont="1" applyBorder="1" applyAlignment="1">
      <alignment horizontal="center"/>
    </xf>
    <xf numFmtId="174" fontId="11" fillId="0" borderId="4" xfId="18" applyNumberFormat="1" applyFont="1" applyBorder="1" applyAlignment="1">
      <alignment horizontal="center"/>
    </xf>
    <xf numFmtId="173" fontId="12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/>
    </xf>
    <xf numFmtId="0" fontId="0" fillId="0" borderId="8" xfId="0" applyBorder="1" applyAlignment="1">
      <alignment/>
    </xf>
    <xf numFmtId="0" fontId="10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6" xfId="0" applyFont="1" applyBorder="1" applyAlignment="1">
      <alignment/>
    </xf>
    <xf numFmtId="0" fontId="2" fillId="0" borderId="4" xfId="0" applyFont="1" applyBorder="1" applyAlignment="1" quotePrefix="1">
      <alignment horizontal="center"/>
    </xf>
    <xf numFmtId="0" fontId="10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72" fontId="10" fillId="0" borderId="1" xfId="0" applyNumberFormat="1" applyFont="1" applyBorder="1" applyAlignment="1">
      <alignment horizontal="center"/>
    </xf>
    <xf numFmtId="172" fontId="10" fillId="0" borderId="9" xfId="0" applyNumberFormat="1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172" fontId="13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173" fontId="10" fillId="0" borderId="4" xfId="0" applyNumberFormat="1" applyFont="1" applyBorder="1" applyAlignment="1">
      <alignment horizontal="center"/>
    </xf>
    <xf numFmtId="173" fontId="2" fillId="0" borderId="1" xfId="0" applyNumberFormat="1" applyFont="1" applyBorder="1" applyAlignment="1">
      <alignment horizontal="center"/>
    </xf>
    <xf numFmtId="172" fontId="2" fillId="0" borderId="1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3" fillId="0" borderId="4" xfId="0" applyFont="1" applyBorder="1" applyAlignment="1" quotePrefix="1">
      <alignment horizontal="left"/>
    </xf>
    <xf numFmtId="0" fontId="0" fillId="0" borderId="6" xfId="0" applyFont="1" applyBorder="1" applyAlignment="1" quotePrefix="1">
      <alignment horizontal="center"/>
    </xf>
    <xf numFmtId="0" fontId="3" fillId="0" borderId="6" xfId="0" applyFont="1" applyBorder="1" applyAlignment="1">
      <alignment/>
    </xf>
    <xf numFmtId="0" fontId="15" fillId="0" borderId="6" xfId="0" applyFont="1" applyBorder="1" applyAlignment="1">
      <alignment horizontal="center"/>
    </xf>
    <xf numFmtId="172" fontId="10" fillId="0" borderId="4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L54"/>
  <sheetViews>
    <sheetView tabSelected="1" zoomScale="75" zoomScaleNormal="75" workbookViewId="0" topLeftCell="A1">
      <selection activeCell="A3" sqref="A3:IV53"/>
    </sheetView>
  </sheetViews>
  <sheetFormatPr defaultColWidth="9.00390625" defaultRowHeight="12.75"/>
  <cols>
    <col min="1" max="1" width="12.75390625" style="0" customWidth="1"/>
    <col min="2" max="2" width="36.625" style="0" bestFit="1" customWidth="1"/>
    <col min="3" max="4" width="12.75390625" style="0" customWidth="1"/>
    <col min="5" max="6" width="13.75390625" style="0" bestFit="1" customWidth="1"/>
    <col min="7" max="7" width="14.375" style="0" bestFit="1" customWidth="1"/>
    <col min="8" max="9" width="12.75390625" style="0" customWidth="1"/>
    <col min="10" max="10" width="13.875" style="0" bestFit="1" customWidth="1"/>
    <col min="11" max="11" width="16.625" style="0" bestFit="1" customWidth="1"/>
    <col min="12" max="12" width="14.625" style="0" bestFit="1" customWidth="1"/>
    <col min="13" max="16384" width="12.75390625" style="0" customWidth="1"/>
  </cols>
  <sheetData>
    <row r="3" spans="2:6" ht="15.75">
      <c r="B3" s="1"/>
      <c r="F3" s="2" t="s">
        <v>0</v>
      </c>
    </row>
    <row r="4" spans="2:11" ht="15">
      <c r="B4" s="1"/>
      <c r="D4" s="3" t="s">
        <v>1</v>
      </c>
      <c r="G4" s="4"/>
      <c r="H4" s="4"/>
      <c r="I4" s="4"/>
      <c r="J4" s="4"/>
      <c r="K4" s="4"/>
    </row>
    <row r="5" spans="2:11" ht="15">
      <c r="B5" s="1"/>
      <c r="D5" s="3" t="s">
        <v>28</v>
      </c>
      <c r="G5" s="3"/>
      <c r="H5" s="3"/>
      <c r="I5" s="3"/>
      <c r="J5" s="5"/>
      <c r="K5" s="5"/>
    </row>
    <row r="6" ht="13.5" thickBot="1">
      <c r="B6" s="1"/>
    </row>
    <row r="7" spans="2:12" ht="12.75">
      <c r="B7" s="6"/>
      <c r="C7" s="7"/>
      <c r="D7" s="7"/>
      <c r="E7" s="8" t="s">
        <v>2</v>
      </c>
      <c r="F7" s="9" t="s">
        <v>2</v>
      </c>
      <c r="G7" s="10"/>
      <c r="H7" s="8"/>
      <c r="I7" s="11"/>
      <c r="J7" s="12"/>
      <c r="K7" s="8"/>
      <c r="L7" s="12"/>
    </row>
    <row r="8" spans="2:12" ht="12.75">
      <c r="B8" s="13"/>
      <c r="C8" s="14"/>
      <c r="D8" s="14"/>
      <c r="E8" s="15">
        <v>42401</v>
      </c>
      <c r="F8" s="15">
        <v>42767</v>
      </c>
      <c r="G8" s="16" t="s">
        <v>3</v>
      </c>
      <c r="H8" s="13" t="s">
        <v>4</v>
      </c>
      <c r="I8" s="17" t="s">
        <v>5</v>
      </c>
      <c r="J8" s="13" t="s">
        <v>6</v>
      </c>
      <c r="K8" s="18" t="s">
        <v>7</v>
      </c>
      <c r="L8" s="19" t="s">
        <v>8</v>
      </c>
    </row>
    <row r="9" spans="2:12" ht="13.5" thickBot="1">
      <c r="B9" s="20"/>
      <c r="C9" s="21"/>
      <c r="D9" s="21"/>
      <c r="E9" s="22"/>
      <c r="F9" s="23" t="s">
        <v>9</v>
      </c>
      <c r="G9" s="24" t="s">
        <v>10</v>
      </c>
      <c r="H9" s="25"/>
      <c r="I9" s="26"/>
      <c r="J9" s="27"/>
      <c r="K9" s="18"/>
      <c r="L9" s="28"/>
    </row>
    <row r="10" spans="2:12" ht="13.5" hidden="1" thickBot="1">
      <c r="B10" s="29"/>
      <c r="C10" s="30"/>
      <c r="D10" s="30"/>
      <c r="E10" s="30"/>
      <c r="F10" s="31"/>
      <c r="G10" s="32"/>
      <c r="H10" s="33"/>
      <c r="I10" s="30"/>
      <c r="J10" s="30"/>
      <c r="K10" s="30"/>
      <c r="L10" s="33"/>
    </row>
    <row r="11" spans="2:12" ht="15.75" hidden="1" thickBot="1">
      <c r="B11" s="34" t="s">
        <v>11</v>
      </c>
      <c r="C11" s="35" t="s">
        <v>12</v>
      </c>
      <c r="D11" s="35" t="s">
        <v>13</v>
      </c>
      <c r="E11" s="36"/>
      <c r="F11" s="37">
        <f>L11</f>
        <v>0</v>
      </c>
      <c r="G11" s="37"/>
      <c r="H11" s="37"/>
      <c r="I11" s="37"/>
      <c r="J11" s="37"/>
      <c r="K11" s="37"/>
      <c r="L11" s="37">
        <f>L14*0.962</f>
        <v>0</v>
      </c>
    </row>
    <row r="12" spans="2:12" ht="15" hidden="1" thickBot="1">
      <c r="B12" s="38"/>
      <c r="C12" s="35" t="s">
        <v>14</v>
      </c>
      <c r="D12" s="35" t="s">
        <v>15</v>
      </c>
      <c r="E12" s="39"/>
      <c r="F12" s="39">
        <f>L12</f>
        <v>0</v>
      </c>
      <c r="G12" s="39"/>
      <c r="H12" s="39"/>
      <c r="I12" s="39"/>
      <c r="J12" s="39"/>
      <c r="K12" s="39"/>
      <c r="L12" s="39">
        <f>L11/30*1000</f>
        <v>0</v>
      </c>
    </row>
    <row r="13" spans="2:12" ht="15.75" hidden="1" thickBot="1">
      <c r="B13" s="36"/>
      <c r="C13" s="40" t="s">
        <v>16</v>
      </c>
      <c r="D13" s="35" t="s">
        <v>17</v>
      </c>
      <c r="E13" s="34"/>
      <c r="F13" s="37">
        <f>L13</f>
        <v>0</v>
      </c>
      <c r="G13" s="37"/>
      <c r="H13" s="41"/>
      <c r="I13" s="42"/>
      <c r="J13" s="42"/>
      <c r="K13" s="42"/>
      <c r="L13" s="43">
        <f>L12/24</f>
        <v>0</v>
      </c>
    </row>
    <row r="14" spans="2:12" ht="15.75" hidden="1" thickBot="1">
      <c r="B14" s="44"/>
      <c r="C14" s="33" t="s">
        <v>18</v>
      </c>
      <c r="D14" s="35" t="s">
        <v>13</v>
      </c>
      <c r="E14" s="45"/>
      <c r="F14" s="46">
        <f>L14</f>
        <v>0</v>
      </c>
      <c r="G14" s="47"/>
      <c r="H14" s="47"/>
      <c r="I14" s="47"/>
      <c r="J14" s="47"/>
      <c r="K14" s="48"/>
      <c r="L14" s="47">
        <v>0</v>
      </c>
    </row>
    <row r="15" spans="2:12" ht="15" hidden="1" thickBot="1">
      <c r="B15" s="49"/>
      <c r="C15" s="50"/>
      <c r="D15" s="50"/>
      <c r="E15" s="51"/>
      <c r="F15" s="52"/>
      <c r="G15" s="53"/>
      <c r="H15" s="54"/>
      <c r="I15" s="55"/>
      <c r="J15" s="54"/>
      <c r="K15" s="54"/>
      <c r="L15" s="54"/>
    </row>
    <row r="16" spans="2:12" ht="15">
      <c r="B16" s="56" t="s">
        <v>19</v>
      </c>
      <c r="C16" s="57"/>
      <c r="D16" s="8"/>
      <c r="E16" s="58"/>
      <c r="F16" s="59"/>
      <c r="G16" s="59"/>
      <c r="H16" s="59"/>
      <c r="I16" s="59"/>
      <c r="J16" s="59"/>
      <c r="K16" s="59"/>
      <c r="L16" s="60"/>
    </row>
    <row r="17" spans="2:12" ht="14.25">
      <c r="B17" s="61"/>
      <c r="C17" s="62" t="s">
        <v>14</v>
      </c>
      <c r="D17" s="63" t="s">
        <v>15</v>
      </c>
      <c r="E17" s="64">
        <f>E19/31*1000</f>
        <v>7527.024322580644</v>
      </c>
      <c r="F17" s="64">
        <f>F19/31*1000</f>
        <v>7783.39570967742</v>
      </c>
      <c r="G17" s="64">
        <f>G19/15*1000</f>
        <v>112.74000000000001</v>
      </c>
      <c r="H17" s="64">
        <f>H19/31*1000</f>
        <v>2136.3942258064517</v>
      </c>
      <c r="I17" s="64">
        <f>I19/31*1000</f>
        <v>233.0918064516129</v>
      </c>
      <c r="J17" s="64">
        <f>J19/31*1000</f>
        <v>239.8709677419355</v>
      </c>
      <c r="K17" s="64">
        <f>K19/31*1000</f>
        <v>5119.4870967741945</v>
      </c>
      <c r="L17" s="65"/>
    </row>
    <row r="18" spans="2:12" ht="15.75" thickBot="1">
      <c r="B18" s="66"/>
      <c r="C18" s="67" t="s">
        <v>16</v>
      </c>
      <c r="D18" s="63" t="s">
        <v>17</v>
      </c>
      <c r="E18" s="68">
        <v>550</v>
      </c>
      <c r="F18" s="65">
        <f>H18+I18+L18+J18+K18</f>
        <v>515</v>
      </c>
      <c r="G18" s="69">
        <f>6*0.7122</f>
        <v>4.2732</v>
      </c>
      <c r="H18" s="69">
        <f>(191-H43)*0.7754</f>
        <v>144.86570232399998</v>
      </c>
      <c r="I18" s="69">
        <f>(32-I43)*0.7754</f>
        <v>24.623772988</v>
      </c>
      <c r="J18" s="69">
        <f>(18.9-J43)*0.7754</f>
        <v>14.373372687999998</v>
      </c>
      <c r="K18" s="69">
        <f>515-J18-H18-I18</f>
        <v>331.137152</v>
      </c>
      <c r="L18" s="69"/>
    </row>
    <row r="19" spans="2:12" ht="15">
      <c r="B19" s="70"/>
      <c r="C19" s="57" t="s">
        <v>12</v>
      </c>
      <c r="D19" s="8" t="s">
        <v>13</v>
      </c>
      <c r="E19" s="71">
        <v>233.337754</v>
      </c>
      <c r="F19" s="72">
        <f>G19+H19+I19+J19+L19+K19</f>
        <v>241.28526700000003</v>
      </c>
      <c r="G19" s="71">
        <v>1.6911</v>
      </c>
      <c r="H19" s="71">
        <v>66.228221</v>
      </c>
      <c r="I19" s="71">
        <v>7.225846</v>
      </c>
      <c r="J19" s="71">
        <v>7.436</v>
      </c>
      <c r="K19" s="73">
        <v>158.7041</v>
      </c>
      <c r="L19" s="74"/>
    </row>
    <row r="20" spans="2:12" ht="15" thickBot="1">
      <c r="B20" s="61"/>
      <c r="C20" s="75"/>
      <c r="D20" s="21"/>
      <c r="E20" s="76"/>
      <c r="F20" s="77"/>
      <c r="G20" s="77"/>
      <c r="H20" s="78"/>
      <c r="I20" s="78"/>
      <c r="J20" s="78"/>
      <c r="K20" s="77"/>
      <c r="L20" s="78"/>
    </row>
    <row r="21" spans="2:12" ht="15">
      <c r="B21" s="79" t="s">
        <v>20</v>
      </c>
      <c r="C21" s="57"/>
      <c r="D21" s="8"/>
      <c r="E21" s="58"/>
      <c r="F21" s="59"/>
      <c r="G21" s="59"/>
      <c r="H21" s="59"/>
      <c r="I21" s="59"/>
      <c r="J21" s="59"/>
      <c r="K21" s="59"/>
      <c r="L21" s="60"/>
    </row>
    <row r="22" spans="2:12" ht="14.25">
      <c r="B22" s="61"/>
      <c r="C22" s="62" t="s">
        <v>14</v>
      </c>
      <c r="D22" s="63" t="s">
        <v>15</v>
      </c>
      <c r="E22" s="64"/>
      <c r="F22" s="64">
        <f>F24/31*1000</f>
        <v>324.30806451612904</v>
      </c>
      <c r="G22" s="64">
        <f>G24/15*1000</f>
        <v>0</v>
      </c>
      <c r="H22" s="64">
        <f>H24/31*1000</f>
        <v>0</v>
      </c>
      <c r="I22" s="64">
        <f>I24/31*1000</f>
        <v>0</v>
      </c>
      <c r="J22" s="64">
        <f>J24/31*1000</f>
        <v>0</v>
      </c>
      <c r="K22" s="64">
        <f>K24/31*1000</f>
        <v>324.30806451612904</v>
      </c>
      <c r="L22" s="65"/>
    </row>
    <row r="23" spans="2:12" ht="15" thickBot="1">
      <c r="B23" s="61"/>
      <c r="C23" s="67" t="s">
        <v>16</v>
      </c>
      <c r="D23" s="63" t="s">
        <v>17</v>
      </c>
      <c r="E23" s="68"/>
      <c r="F23" s="65">
        <f>H23+I23+L23+J23+K23</f>
        <v>20</v>
      </c>
      <c r="G23" s="69">
        <v>0</v>
      </c>
      <c r="H23" s="69">
        <v>0</v>
      </c>
      <c r="I23" s="69">
        <v>0</v>
      </c>
      <c r="J23" s="69">
        <v>0</v>
      </c>
      <c r="K23" s="69">
        <v>20</v>
      </c>
      <c r="L23" s="69"/>
    </row>
    <row r="24" spans="2:12" ht="15">
      <c r="B24" s="61"/>
      <c r="C24" s="57" t="s">
        <v>12</v>
      </c>
      <c r="D24" s="8" t="s">
        <v>13</v>
      </c>
      <c r="E24" s="71">
        <v>7.831064</v>
      </c>
      <c r="F24" s="72">
        <f>G24+H24+I24+J24+L24+K24</f>
        <v>10.05355</v>
      </c>
      <c r="G24" s="71">
        <v>0</v>
      </c>
      <c r="H24" s="71">
        <v>0</v>
      </c>
      <c r="I24" s="71">
        <v>0</v>
      </c>
      <c r="J24" s="71">
        <v>0</v>
      </c>
      <c r="K24" s="73">
        <v>10.05355</v>
      </c>
      <c r="L24" s="74"/>
    </row>
    <row r="25" spans="2:12" ht="15" thickBot="1">
      <c r="B25" s="20"/>
      <c r="C25" s="75"/>
      <c r="D25" s="21"/>
      <c r="E25" s="76"/>
      <c r="F25" s="77"/>
      <c r="G25" s="77"/>
      <c r="H25" s="78"/>
      <c r="I25" s="78"/>
      <c r="J25" s="78"/>
      <c r="K25" s="77"/>
      <c r="L25" s="78"/>
    </row>
    <row r="26" spans="2:12" ht="15">
      <c r="B26" s="81" t="s">
        <v>21</v>
      </c>
      <c r="C26" s="57"/>
      <c r="D26" s="8"/>
      <c r="E26" s="58"/>
      <c r="F26" s="59"/>
      <c r="G26" s="59"/>
      <c r="H26" s="59"/>
      <c r="I26" s="59"/>
      <c r="J26" s="59"/>
      <c r="K26" s="59"/>
      <c r="L26" s="59"/>
    </row>
    <row r="27" spans="2:12" ht="14.25">
      <c r="B27" s="61"/>
      <c r="C27" s="62" t="s">
        <v>14</v>
      </c>
      <c r="D27" s="63" t="s">
        <v>15</v>
      </c>
      <c r="E27" s="64">
        <f>E29/31*1000</f>
        <v>2594.759193548387</v>
      </c>
      <c r="F27" s="64">
        <f>F29/31*1000</f>
        <v>2519.8865161290323</v>
      </c>
      <c r="G27" s="64">
        <f>G29/15*1000</f>
        <v>49.46666666666667</v>
      </c>
      <c r="H27" s="64">
        <f>H29/31*1000</f>
        <v>618.8214516129033</v>
      </c>
      <c r="I27" s="64">
        <f>I29/31*1000</f>
        <v>67.51667741935483</v>
      </c>
      <c r="J27" s="64">
        <f>J29/31*1000</f>
        <v>69.45161290322581</v>
      </c>
      <c r="K27" s="64">
        <f>K29/31*1000</f>
        <v>1691.451612903226</v>
      </c>
      <c r="L27" s="64">
        <f>L29/31*1000</f>
        <v>48.70967741935484</v>
      </c>
    </row>
    <row r="28" spans="2:12" ht="15.75" thickBot="1">
      <c r="B28" s="66"/>
      <c r="C28" s="67" t="s">
        <v>16</v>
      </c>
      <c r="D28" s="63" t="s">
        <v>17</v>
      </c>
      <c r="E28" s="68">
        <v>175</v>
      </c>
      <c r="F28" s="65">
        <f>H28+I28+L28+J28+K28</f>
        <v>164.2867218924731</v>
      </c>
      <c r="G28" s="69">
        <f>6*0.2878</f>
        <v>1.7268</v>
      </c>
      <c r="H28" s="69">
        <f>(191-H43)*0.2246</f>
        <v>41.961357676</v>
      </c>
      <c r="I28" s="69">
        <f>(32-I43)*0.2246</f>
        <v>7.132447011999999</v>
      </c>
      <c r="J28" s="69">
        <f>(18.9-J43)*0.2246</f>
        <v>4.163347312</v>
      </c>
      <c r="K28" s="69">
        <v>109</v>
      </c>
      <c r="L28" s="69">
        <f>L27/24</f>
        <v>2.0295698924731185</v>
      </c>
    </row>
    <row r="29" spans="2:12" ht="15">
      <c r="B29" s="70"/>
      <c r="C29" s="57" t="s">
        <v>12</v>
      </c>
      <c r="D29" s="8" t="s">
        <v>13</v>
      </c>
      <c r="E29" s="71">
        <v>80.437535</v>
      </c>
      <c r="F29" s="72">
        <f>G29+H29+I29+J29+L29+K29</f>
        <v>78.116482</v>
      </c>
      <c r="G29" s="71">
        <v>0.742</v>
      </c>
      <c r="H29" s="71">
        <v>19.183465</v>
      </c>
      <c r="I29" s="71">
        <v>2.093017</v>
      </c>
      <c r="J29" s="71">
        <v>2.153</v>
      </c>
      <c r="K29" s="73">
        <v>52.435</v>
      </c>
      <c r="L29" s="71">
        <v>1.51</v>
      </c>
    </row>
    <row r="30" spans="2:12" ht="15" thickBot="1">
      <c r="B30" s="61"/>
      <c r="C30" s="75"/>
      <c r="D30" s="21"/>
      <c r="E30" s="76"/>
      <c r="F30" s="77"/>
      <c r="G30" s="77"/>
      <c r="H30" s="78"/>
      <c r="I30" s="78"/>
      <c r="J30" s="78"/>
      <c r="K30" s="77"/>
      <c r="L30" s="78"/>
    </row>
    <row r="31" spans="2:12" ht="15">
      <c r="B31" s="82" t="s">
        <v>22</v>
      </c>
      <c r="C31" s="57"/>
      <c r="D31" s="8"/>
      <c r="E31" s="58"/>
      <c r="F31" s="59"/>
      <c r="G31" s="59"/>
      <c r="H31" s="59"/>
      <c r="I31" s="59"/>
      <c r="J31" s="59"/>
      <c r="K31" s="59"/>
      <c r="L31" s="60"/>
    </row>
    <row r="32" spans="2:12" ht="14.25">
      <c r="B32" s="61"/>
      <c r="C32" s="62" t="s">
        <v>14</v>
      </c>
      <c r="D32" s="63" t="s">
        <v>15</v>
      </c>
      <c r="E32" s="64"/>
      <c r="F32" s="64">
        <f>F34/29*1000</f>
        <v>95.17241379310344</v>
      </c>
      <c r="G32" s="64">
        <f>G34/15*1000</f>
        <v>0</v>
      </c>
      <c r="H32" s="64">
        <f>H34/29*1000</f>
        <v>0</v>
      </c>
      <c r="I32" s="64">
        <f>I34/29*1000</f>
        <v>0</v>
      </c>
      <c r="J32" s="64">
        <f>J34/29*1000</f>
        <v>0</v>
      </c>
      <c r="K32" s="64">
        <f>K34/29*1000</f>
        <v>95.17241379310344</v>
      </c>
      <c r="L32" s="65"/>
    </row>
    <row r="33" spans="2:12" ht="15" thickBot="1">
      <c r="B33" s="61"/>
      <c r="C33" s="67" t="s">
        <v>16</v>
      </c>
      <c r="D33" s="63" t="s">
        <v>17</v>
      </c>
      <c r="E33" s="68"/>
      <c r="F33" s="65">
        <f>H33+I33+L33+J33+K33</f>
        <v>9</v>
      </c>
      <c r="G33" s="69">
        <v>0</v>
      </c>
      <c r="H33" s="69">
        <v>0</v>
      </c>
      <c r="I33" s="69">
        <f>0*0.7497</f>
        <v>0</v>
      </c>
      <c r="J33" s="69">
        <v>0</v>
      </c>
      <c r="K33" s="69">
        <v>9</v>
      </c>
      <c r="L33" s="69"/>
    </row>
    <row r="34" spans="2:12" ht="15">
      <c r="B34" s="61"/>
      <c r="C34" s="57" t="s">
        <v>12</v>
      </c>
      <c r="D34" s="8" t="s">
        <v>13</v>
      </c>
      <c r="E34" s="71">
        <v>0.748362</v>
      </c>
      <c r="F34" s="72">
        <f>G34+H34+I34+J34+L34+K34</f>
        <v>2.76</v>
      </c>
      <c r="G34" s="71">
        <v>0</v>
      </c>
      <c r="H34" s="71">
        <v>0</v>
      </c>
      <c r="I34" s="71">
        <v>0</v>
      </c>
      <c r="J34" s="71">
        <v>0</v>
      </c>
      <c r="K34" s="73">
        <v>2.76</v>
      </c>
      <c r="L34" s="74"/>
    </row>
    <row r="35" spans="2:12" ht="15" thickBot="1">
      <c r="B35" s="61"/>
      <c r="C35" s="75"/>
      <c r="D35" s="21"/>
      <c r="E35" s="76"/>
      <c r="F35" s="77"/>
      <c r="G35" s="77"/>
      <c r="H35" s="78"/>
      <c r="I35" s="78"/>
      <c r="J35" s="78"/>
      <c r="K35" s="77"/>
      <c r="L35" s="78"/>
    </row>
    <row r="36" spans="2:12" ht="15">
      <c r="B36" s="82" t="s">
        <v>23</v>
      </c>
      <c r="C36" s="57"/>
      <c r="D36" s="8"/>
      <c r="E36" s="58"/>
      <c r="F36" s="59"/>
      <c r="G36" s="59"/>
      <c r="H36" s="59"/>
      <c r="I36" s="59"/>
      <c r="J36" s="59"/>
      <c r="K36" s="59"/>
      <c r="L36" s="60"/>
    </row>
    <row r="37" spans="2:12" ht="14.25">
      <c r="B37" s="61"/>
      <c r="C37" s="62" t="s">
        <v>14</v>
      </c>
      <c r="D37" s="63" t="s">
        <v>15</v>
      </c>
      <c r="E37" s="64"/>
      <c r="F37" s="64">
        <f aca="true" t="shared" si="0" ref="F37:K37">F39/31*1000</f>
        <v>63.87096774193549</v>
      </c>
      <c r="G37" s="64">
        <f t="shared" si="0"/>
        <v>0</v>
      </c>
      <c r="H37" s="64">
        <f t="shared" si="0"/>
        <v>0</v>
      </c>
      <c r="I37" s="64">
        <f t="shared" si="0"/>
        <v>0</v>
      </c>
      <c r="J37" s="64">
        <f t="shared" si="0"/>
        <v>0</v>
      </c>
      <c r="K37" s="64">
        <f t="shared" si="0"/>
        <v>63.87096774193549</v>
      </c>
      <c r="L37" s="65"/>
    </row>
    <row r="38" spans="2:12" ht="15" thickBot="1">
      <c r="B38" s="61"/>
      <c r="C38" s="67" t="s">
        <v>16</v>
      </c>
      <c r="D38" s="63" t="s">
        <v>17</v>
      </c>
      <c r="E38" s="68"/>
      <c r="F38" s="65">
        <f>H38+I38+L38+J38+K38</f>
        <v>5</v>
      </c>
      <c r="G38" s="69">
        <v>0</v>
      </c>
      <c r="H38" s="69">
        <v>0</v>
      </c>
      <c r="I38" s="69">
        <f>0*0.7497</f>
        <v>0</v>
      </c>
      <c r="J38" s="69">
        <v>0</v>
      </c>
      <c r="K38" s="69">
        <v>5</v>
      </c>
      <c r="L38" s="69"/>
    </row>
    <row r="39" spans="2:12" ht="15">
      <c r="B39" s="61"/>
      <c r="C39" s="57" t="s">
        <v>12</v>
      </c>
      <c r="D39" s="8" t="s">
        <v>13</v>
      </c>
      <c r="E39" s="71">
        <v>0.546454</v>
      </c>
      <c r="F39" s="72">
        <f>G39+H39+I39+J39+L39+K39</f>
        <v>1.98</v>
      </c>
      <c r="G39" s="71">
        <v>0</v>
      </c>
      <c r="H39" s="71">
        <v>0</v>
      </c>
      <c r="I39" s="71">
        <v>0</v>
      </c>
      <c r="J39" s="71">
        <v>0</v>
      </c>
      <c r="K39" s="73">
        <v>1.98</v>
      </c>
      <c r="L39" s="74"/>
    </row>
    <row r="40" spans="2:12" ht="15" thickBot="1">
      <c r="B40" s="20"/>
      <c r="C40" s="75"/>
      <c r="D40" s="21"/>
      <c r="E40" s="76"/>
      <c r="F40" s="77"/>
      <c r="G40" s="77"/>
      <c r="H40" s="78"/>
      <c r="I40" s="78"/>
      <c r="J40" s="78"/>
      <c r="K40" s="77"/>
      <c r="L40" s="78"/>
    </row>
    <row r="41" spans="2:12" ht="15">
      <c r="B41" s="56" t="s">
        <v>24</v>
      </c>
      <c r="C41" s="57"/>
      <c r="D41" s="8"/>
      <c r="E41" s="83"/>
      <c r="F41" s="84"/>
      <c r="G41" s="85"/>
      <c r="H41" s="59"/>
      <c r="I41" s="59"/>
      <c r="J41" s="59"/>
      <c r="K41" s="59"/>
      <c r="L41" s="84"/>
    </row>
    <row r="42" spans="2:12" ht="14.25">
      <c r="B42" s="61"/>
      <c r="C42" s="62" t="s">
        <v>14</v>
      </c>
      <c r="D42" s="63" t="s">
        <v>15</v>
      </c>
      <c r="E42" s="64">
        <f>E44/31*1000</f>
        <v>47.96283870967741</v>
      </c>
      <c r="F42" s="64">
        <f>F44/31*1000</f>
        <v>46.936774193548395</v>
      </c>
      <c r="G42" s="86"/>
      <c r="H42" s="64">
        <f>H44/31*1000</f>
        <v>40.975806451612904</v>
      </c>
      <c r="I42" s="64">
        <f>I44/31*1000</f>
        <v>2.3937741935483867</v>
      </c>
      <c r="J42" s="64">
        <f>J44/31*1000</f>
        <v>3.5671935483870967</v>
      </c>
      <c r="K42" s="64">
        <f>K44/31*1000</f>
        <v>0</v>
      </c>
      <c r="L42" s="65"/>
    </row>
    <row r="43" spans="2:12" ht="15" thickBot="1">
      <c r="B43" s="61"/>
      <c r="C43" s="67" t="s">
        <v>16</v>
      </c>
      <c r="D43" s="63" t="s">
        <v>17</v>
      </c>
      <c r="E43" s="68">
        <v>5</v>
      </c>
      <c r="F43" s="84">
        <v>4.78</v>
      </c>
      <c r="G43" s="84"/>
      <c r="H43" s="102">
        <f>F43*0.873</f>
        <v>4.1729400000000005</v>
      </c>
      <c r="I43" s="102">
        <f>F43*0.051</f>
        <v>0.24378</v>
      </c>
      <c r="J43" s="102">
        <f>F43*0.076</f>
        <v>0.36328</v>
      </c>
      <c r="K43" s="87">
        <v>0</v>
      </c>
      <c r="L43" s="87"/>
    </row>
    <row r="44" spans="2:12" ht="15">
      <c r="B44" s="61"/>
      <c r="C44" s="57" t="s">
        <v>12</v>
      </c>
      <c r="D44" s="8" t="s">
        <v>13</v>
      </c>
      <c r="E44" s="71">
        <v>1.486848</v>
      </c>
      <c r="F44" s="71">
        <f>K44+I44+H44+J44</f>
        <v>1.4550400000000001</v>
      </c>
      <c r="G44" s="71"/>
      <c r="H44" s="71">
        <v>1.27025</v>
      </c>
      <c r="I44" s="71">
        <v>0.074207</v>
      </c>
      <c r="J44" s="71">
        <v>0.110583</v>
      </c>
      <c r="K44" s="73">
        <v>0</v>
      </c>
      <c r="L44" s="88"/>
    </row>
    <row r="45" spans="2:12" ht="15" thickBot="1">
      <c r="B45" s="61"/>
      <c r="C45" s="75"/>
      <c r="D45" s="21"/>
      <c r="E45" s="80"/>
      <c r="F45" s="86"/>
      <c r="G45" s="89"/>
      <c r="H45" s="86"/>
      <c r="I45" s="86"/>
      <c r="J45" s="86"/>
      <c r="K45" s="86"/>
      <c r="L45" s="86"/>
    </row>
    <row r="46" spans="2:12" ht="15">
      <c r="B46" s="82" t="s">
        <v>25</v>
      </c>
      <c r="C46" s="7" t="s">
        <v>12</v>
      </c>
      <c r="D46" s="8" t="s">
        <v>13</v>
      </c>
      <c r="E46" s="90">
        <f>E50-E29-E19-E44-E39-E34-E24</f>
        <v>9.108263000000028</v>
      </c>
      <c r="F46" s="90">
        <f>G46+H46+I46+J46+L46+K46</f>
        <v>9.200000000000005</v>
      </c>
      <c r="G46" s="91">
        <f>G50-G29-G19-G44-G39-G34-G24</f>
        <v>0</v>
      </c>
      <c r="H46" s="91">
        <f>H50-H29-H19-H44-H39-H34-H24</f>
        <v>4.218847493575595E-15</v>
      </c>
      <c r="I46" s="91">
        <f>I50-I29-I19-I44-I39-I34-I24</f>
        <v>3.608224830031759E-16</v>
      </c>
      <c r="J46" s="91">
        <f>J50-J29-J19-J44-J39-J34-J24</f>
        <v>9.71445146547012E-17</v>
      </c>
      <c r="K46" s="91">
        <v>9.2</v>
      </c>
      <c r="L46" s="91">
        <f>L50-L29-L19-L44-L39-L34-L24</f>
        <v>0</v>
      </c>
    </row>
    <row r="47" spans="2:12" ht="15">
      <c r="B47" s="61"/>
      <c r="C47" s="92" t="s">
        <v>16</v>
      </c>
      <c r="D47" s="63" t="s">
        <v>17</v>
      </c>
      <c r="E47" s="82"/>
      <c r="F47" s="86">
        <f>G47+H47+I47+J47+L47+K47</f>
        <v>19</v>
      </c>
      <c r="G47" s="74"/>
      <c r="H47" s="74"/>
      <c r="I47" s="74"/>
      <c r="J47" s="74"/>
      <c r="K47" s="86">
        <v>19</v>
      </c>
      <c r="L47" s="74"/>
    </row>
    <row r="48" spans="2:12" ht="15.75" thickBot="1">
      <c r="B48" s="20"/>
      <c r="C48" s="21"/>
      <c r="D48" s="21"/>
      <c r="E48" s="93"/>
      <c r="F48" s="77"/>
      <c r="G48" s="78"/>
      <c r="H48" s="78"/>
      <c r="I48" s="78"/>
      <c r="J48" s="78"/>
      <c r="K48" s="78"/>
      <c r="L48" s="78"/>
    </row>
    <row r="49" spans="2:12" ht="15.75" thickBot="1">
      <c r="B49" s="94"/>
      <c r="C49" s="7"/>
      <c r="D49" s="7"/>
      <c r="E49" s="81"/>
      <c r="F49" s="95"/>
      <c r="G49" s="96"/>
      <c r="H49" s="96"/>
      <c r="I49" s="96"/>
      <c r="J49" s="96"/>
      <c r="K49" s="96"/>
      <c r="L49" s="96"/>
    </row>
    <row r="50" spans="2:12" ht="15">
      <c r="B50" s="56" t="s">
        <v>26</v>
      </c>
      <c r="C50" s="63" t="s">
        <v>12</v>
      </c>
      <c r="D50" s="63" t="s">
        <v>13</v>
      </c>
      <c r="E50" s="71">
        <v>333.49628</v>
      </c>
      <c r="F50" s="71">
        <f>(F19+F29+F44)+F39+F34+F24+F46</f>
        <v>344.850339</v>
      </c>
      <c r="G50" s="71">
        <f>(G19+G29+G44)+G39+G34+G24</f>
        <v>2.4331</v>
      </c>
      <c r="H50" s="71">
        <f>(H19+H29+H44)+H39+H34+H24</f>
        <v>86.68193600000001</v>
      </c>
      <c r="I50" s="71">
        <f>(I19+I29+I44)+I39+I34+I24</f>
        <v>9.39307</v>
      </c>
      <c r="J50" s="71">
        <f>(J19+J29+J44)+J39+J34+J24</f>
        <v>9.699583</v>
      </c>
      <c r="K50" s="71">
        <f>(K19+K29+K44)+K39+K34+K24+K46</f>
        <v>235.13264999999998</v>
      </c>
      <c r="L50" s="71">
        <f>(L19+L29+L44)+L39+L34+L24</f>
        <v>1.51</v>
      </c>
    </row>
    <row r="51" spans="2:12" ht="14.25">
      <c r="B51" s="97"/>
      <c r="C51" s="98" t="s">
        <v>27</v>
      </c>
      <c r="D51" s="63" t="s">
        <v>15</v>
      </c>
      <c r="E51" s="64">
        <f>E50/31*1000</f>
        <v>10757.944516129033</v>
      </c>
      <c r="F51" s="64">
        <f>F50/31*1000</f>
        <v>11124.204483870968</v>
      </c>
      <c r="G51" s="64">
        <f>G50/15*1000</f>
        <v>162.20666666666668</v>
      </c>
      <c r="H51" s="64">
        <f>H50/31*1000</f>
        <v>2796.191483870968</v>
      </c>
      <c r="I51" s="64">
        <f>I50/31*1000</f>
        <v>303.0022580645161</v>
      </c>
      <c r="J51" s="64">
        <f>J50/31*1000</f>
        <v>312.8897741935484</v>
      </c>
      <c r="K51" s="64">
        <f>K50/31*1000</f>
        <v>7584.924193548386</v>
      </c>
      <c r="L51" s="64">
        <f>L50/31*1000</f>
        <v>48.70967741935484</v>
      </c>
    </row>
    <row r="52" spans="2:12" ht="14.25">
      <c r="B52" s="86"/>
      <c r="C52" s="92" t="s">
        <v>16</v>
      </c>
      <c r="D52" s="63" t="s">
        <v>17</v>
      </c>
      <c r="E52" s="69">
        <v>663</v>
      </c>
      <c r="F52" s="69">
        <f>(F18+F28+F43)+F33+F38+F47</f>
        <v>717.0667218924731</v>
      </c>
      <c r="G52" s="69">
        <f>(G18+G28+G43)+G33+G38</f>
        <v>6</v>
      </c>
      <c r="H52" s="69">
        <f>(H18+H28+H43)+H33+H38</f>
        <v>191</v>
      </c>
      <c r="I52" s="69">
        <f>(I18+I28+I43)+I33+I38</f>
        <v>32</v>
      </c>
      <c r="J52" s="69">
        <f>(J18+J28+J43)+J33+J38</f>
        <v>18.9</v>
      </c>
      <c r="K52" s="69">
        <f>(K18+K28+K43)+K33+K38+K47</f>
        <v>473.137152</v>
      </c>
      <c r="L52" s="69">
        <f>(L18+L28+L43)+L33+L38</f>
        <v>2.0295698924731185</v>
      </c>
    </row>
    <row r="53" spans="2:12" ht="15.75" thickBot="1">
      <c r="B53" s="99"/>
      <c r="C53" s="21"/>
      <c r="D53" s="100"/>
      <c r="E53" s="93"/>
      <c r="F53" s="77"/>
      <c r="G53" s="77"/>
      <c r="H53" s="78"/>
      <c r="I53" s="78"/>
      <c r="J53" s="78"/>
      <c r="K53" s="101"/>
      <c r="L53" s="78"/>
    </row>
    <row r="54" ht="12.75">
      <c r="B54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Cudreashova Olga</dc:creator>
  <cp:keywords/>
  <dc:description/>
  <cp:lastModifiedBy>Rijcov</cp:lastModifiedBy>
  <dcterms:created xsi:type="dcterms:W3CDTF">2016-06-29T10:50:11Z</dcterms:created>
  <dcterms:modified xsi:type="dcterms:W3CDTF">2017-02-09T09:37:19Z</dcterms:modified>
  <cp:category/>
  <cp:version/>
  <cp:contentType/>
  <cp:contentStatus/>
</cp:coreProperties>
</file>