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985" activeTab="0"/>
  </bookViews>
  <sheets>
    <sheet name="Лист13" sheetId="1" r:id="rId1"/>
  </sheets>
  <definedNames/>
  <calcPr fullCalcOnLoad="1"/>
</workbook>
</file>

<file path=xl/sharedStrings.xml><?xml version="1.0" encoding="utf-8"?>
<sst xmlns="http://schemas.openxmlformats.org/spreadsheetml/2006/main" count="124" uniqueCount="37">
  <si>
    <t xml:space="preserve"> </t>
  </si>
  <si>
    <t>RED Nord</t>
  </si>
  <si>
    <t>NHE Costeşti</t>
  </si>
  <si>
    <t>RED Nord - Vest</t>
  </si>
  <si>
    <t>AO "Ciment"</t>
  </si>
  <si>
    <t>Energocom</t>
  </si>
  <si>
    <t>CET - Nord</t>
  </si>
  <si>
    <t>În total</t>
  </si>
  <si>
    <t>Ianuarie</t>
  </si>
  <si>
    <t>Februarie</t>
  </si>
  <si>
    <t>Martie</t>
  </si>
  <si>
    <t>Aprilie</t>
  </si>
  <si>
    <t>Iunie</t>
  </si>
  <si>
    <t>Iulie</t>
  </si>
  <si>
    <t>August</t>
  </si>
  <si>
    <t>Septem.</t>
  </si>
  <si>
    <t>Oktom.</t>
  </si>
  <si>
    <t>Noem.</t>
  </si>
  <si>
    <t>Anul</t>
  </si>
  <si>
    <t>Decem.</t>
  </si>
  <si>
    <t>Mai</t>
  </si>
  <si>
    <t>en.el.</t>
  </si>
  <si>
    <t>Cumpărător</t>
  </si>
  <si>
    <t>Vînzător</t>
  </si>
  <si>
    <t>MWh</t>
  </si>
  <si>
    <t>MW</t>
  </si>
  <si>
    <t>put.max</t>
  </si>
  <si>
    <t xml:space="preserve">Energocom </t>
  </si>
  <si>
    <t xml:space="preserve">ÎCS GNF Furnizare </t>
  </si>
  <si>
    <t>Energie S.A.</t>
  </si>
  <si>
    <t>ÎCS "RED UF" SA</t>
  </si>
  <si>
    <t>SA "FEE-Nord"</t>
  </si>
  <si>
    <t>Producerea en.el.</t>
  </si>
  <si>
    <t xml:space="preserve">Pronosticul livrării şi consumului de energie şi putere electrică </t>
  </si>
  <si>
    <t xml:space="preserve">                                           pentru  participanţii la PEE din Republica Moldova în anul 2016</t>
  </si>
  <si>
    <t>CET str.M.Manole 3</t>
  </si>
  <si>
    <t>CET str.Vadul lui Vodă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</si>
</sst>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2" borderId="17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2" xfId="0" applyBorder="1" applyAlignment="1">
      <alignment/>
    </xf>
    <xf numFmtId="0" fontId="0" fillId="0" borderId="2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9" xfId="0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2" borderId="18" xfId="0" applyFont="1" applyFill="1" applyBorder="1" applyAlignment="1">
      <alignment/>
    </xf>
    <xf numFmtId="0" fontId="0" fillId="2" borderId="16" xfId="0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0" borderId="39" xfId="0" applyBorder="1" applyAlignment="1">
      <alignment/>
    </xf>
    <xf numFmtId="0" fontId="0" fillId="0" borderId="3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0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3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2" borderId="37" xfId="0" applyFont="1" applyFill="1" applyBorder="1" applyAlignment="1">
      <alignment/>
    </xf>
    <xf numFmtId="0" fontId="0" fillId="0" borderId="45" xfId="0" applyBorder="1" applyAlignment="1">
      <alignment/>
    </xf>
    <xf numFmtId="0" fontId="4" fillId="2" borderId="17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4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8" xfId="0" applyFill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33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53" xfId="0" applyFont="1" applyFill="1" applyBorder="1" applyAlignment="1">
      <alignment/>
    </xf>
    <xf numFmtId="0" fontId="4" fillId="2" borderId="54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9.375" style="0" customWidth="1"/>
    <col min="15" max="15" width="9.75390625" style="0" customWidth="1"/>
  </cols>
  <sheetData>
    <row r="1" spans="1:9" ht="18">
      <c r="A1" s="1"/>
      <c r="B1" s="1"/>
      <c r="C1" s="21" t="s">
        <v>33</v>
      </c>
      <c r="D1" s="21"/>
      <c r="E1" s="22"/>
      <c r="F1" s="22"/>
      <c r="G1" s="22"/>
      <c r="H1" s="22"/>
      <c r="I1" s="22"/>
    </row>
    <row r="2" spans="1:15" ht="18">
      <c r="A2" s="21" t="s">
        <v>34</v>
      </c>
      <c r="B2" s="21"/>
      <c r="C2" s="22"/>
      <c r="D2" s="22"/>
      <c r="E2" s="22"/>
      <c r="F2" s="22"/>
      <c r="G2" s="22"/>
      <c r="H2" s="22"/>
      <c r="I2" s="22"/>
      <c r="J2" s="21"/>
      <c r="K2" s="22"/>
      <c r="L2" s="22"/>
      <c r="M2" s="22"/>
      <c r="N2" s="22"/>
      <c r="O2" s="22"/>
    </row>
    <row r="4" ht="13.5" thickBot="1"/>
    <row r="5" spans="1:15" ht="12.75">
      <c r="A5" s="17" t="s">
        <v>22</v>
      </c>
      <c r="B5" s="44" t="s">
        <v>21</v>
      </c>
      <c r="C5" s="76" t="s">
        <v>8</v>
      </c>
      <c r="D5" s="4" t="s">
        <v>9</v>
      </c>
      <c r="E5" s="4" t="s">
        <v>10</v>
      </c>
      <c r="F5" s="4" t="s">
        <v>11</v>
      </c>
      <c r="G5" s="4" t="s">
        <v>20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19</v>
      </c>
      <c r="O5" s="5" t="s">
        <v>18</v>
      </c>
    </row>
    <row r="6" spans="1:15" ht="13.5" thickBot="1">
      <c r="A6" s="53" t="s">
        <v>23</v>
      </c>
      <c r="B6" s="53" t="s">
        <v>26</v>
      </c>
      <c r="C6" s="1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3.5" thickBot="1">
      <c r="A7" s="73">
        <v>1</v>
      </c>
      <c r="B7" s="73">
        <v>2</v>
      </c>
      <c r="C7" s="72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9">
        <v>15</v>
      </c>
    </row>
    <row r="8" spans="1:15" ht="12.75">
      <c r="A8" s="47" t="s">
        <v>28</v>
      </c>
      <c r="B8" s="79" t="s">
        <v>24</v>
      </c>
      <c r="C8" s="82">
        <v>273</v>
      </c>
      <c r="D8" s="82">
        <v>244</v>
      </c>
      <c r="E8" s="82">
        <v>250</v>
      </c>
      <c r="F8" s="82">
        <v>214</v>
      </c>
      <c r="G8" s="82">
        <v>224</v>
      </c>
      <c r="H8" s="82">
        <v>205</v>
      </c>
      <c r="I8" s="82">
        <v>195</v>
      </c>
      <c r="J8" s="82">
        <v>224</v>
      </c>
      <c r="K8" s="82">
        <v>205</v>
      </c>
      <c r="L8" s="82">
        <v>221</v>
      </c>
      <c r="M8" s="82">
        <v>228</v>
      </c>
      <c r="N8" s="82">
        <v>257</v>
      </c>
      <c r="O8" s="83">
        <f>SUM(C8:N8)</f>
        <v>2740</v>
      </c>
    </row>
    <row r="9" spans="1:15" ht="13.5" thickBot="1">
      <c r="A9" s="69" t="s">
        <v>29</v>
      </c>
      <c r="B9" s="57" t="s">
        <v>25</v>
      </c>
      <c r="C9" s="84">
        <v>490</v>
      </c>
      <c r="D9" s="84">
        <v>485</v>
      </c>
      <c r="E9" s="84">
        <v>440</v>
      </c>
      <c r="F9" s="84">
        <v>415</v>
      </c>
      <c r="G9" s="84">
        <v>375</v>
      </c>
      <c r="H9" s="84">
        <v>380</v>
      </c>
      <c r="I9" s="84">
        <v>400</v>
      </c>
      <c r="J9" s="84">
        <v>415</v>
      </c>
      <c r="K9" s="84">
        <v>400</v>
      </c>
      <c r="L9" s="84">
        <v>420</v>
      </c>
      <c r="M9" s="84">
        <v>460</v>
      </c>
      <c r="N9" s="84">
        <v>485</v>
      </c>
      <c r="O9" s="85">
        <v>490</v>
      </c>
    </row>
    <row r="10" spans="1:15" ht="12.75">
      <c r="A10" s="44" t="s">
        <v>6</v>
      </c>
      <c r="B10" s="44" t="s">
        <v>24</v>
      </c>
      <c r="C10" s="25">
        <v>9.379</v>
      </c>
      <c r="D10" s="49">
        <v>7.748</v>
      </c>
      <c r="E10" s="49">
        <v>5.968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1.252</v>
      </c>
      <c r="M10" s="49">
        <v>6.868</v>
      </c>
      <c r="N10" s="49">
        <v>8.923</v>
      </c>
      <c r="O10" s="50">
        <f>SUM(C10:N10)</f>
        <v>40.138</v>
      </c>
    </row>
    <row r="11" spans="1:15" ht="12.75">
      <c r="A11" s="51"/>
      <c r="B11" s="51" t="s">
        <v>25</v>
      </c>
      <c r="C11" s="11">
        <f>C63*0.7646</f>
        <v>17.66226</v>
      </c>
      <c r="D11" s="37">
        <f>D63*0.7646</f>
        <v>17.9681</v>
      </c>
      <c r="E11" s="37">
        <f>E63*0.7472</f>
        <v>13.001279999999998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f>L63*0.7472</f>
        <v>13.599039999999999</v>
      </c>
      <c r="M11" s="37">
        <f>M63*0.7472</f>
        <v>16.28896</v>
      </c>
      <c r="N11" s="37">
        <f>N63*0.7646</f>
        <v>18.19748</v>
      </c>
      <c r="O11" s="64">
        <v>18.197482</v>
      </c>
    </row>
    <row r="12" spans="1:15" ht="12.75">
      <c r="A12" s="53" t="s">
        <v>35</v>
      </c>
      <c r="B12" s="58" t="s">
        <v>24</v>
      </c>
      <c r="C12" s="14">
        <v>79.46</v>
      </c>
      <c r="D12" s="13">
        <v>63.34</v>
      </c>
      <c r="E12" s="13">
        <v>62.35</v>
      </c>
      <c r="F12" s="13">
        <v>29.79</v>
      </c>
      <c r="G12" s="13">
        <v>20.38</v>
      </c>
      <c r="H12" s="13">
        <v>18.66</v>
      </c>
      <c r="I12" s="13">
        <v>3</v>
      </c>
      <c r="J12" s="13">
        <v>16.02</v>
      </c>
      <c r="K12" s="13">
        <v>18.41</v>
      </c>
      <c r="L12" s="13">
        <v>27.97</v>
      </c>
      <c r="M12" s="13">
        <v>65.42</v>
      </c>
      <c r="N12" s="13">
        <v>74.75</v>
      </c>
      <c r="O12" s="26">
        <f>SUM(C12:N12)</f>
        <v>479.55</v>
      </c>
    </row>
    <row r="13" spans="1:15" ht="12.75">
      <c r="A13" s="51" t="s">
        <v>0</v>
      </c>
      <c r="B13" s="58" t="s">
        <v>25</v>
      </c>
      <c r="C13" s="14">
        <f>C59*0.7646</f>
        <v>146.0386</v>
      </c>
      <c r="D13" s="13">
        <f>D59*0.7646</f>
        <v>146.0386</v>
      </c>
      <c r="E13" s="13">
        <f aca="true" t="shared" si="0" ref="E13:M13">E59*0.7472</f>
        <v>142.71519999999998</v>
      </c>
      <c r="F13" s="13">
        <f t="shared" si="0"/>
        <v>56.04</v>
      </c>
      <c r="G13" s="13">
        <f t="shared" si="0"/>
        <v>31.3824</v>
      </c>
      <c r="H13" s="13">
        <f t="shared" si="0"/>
        <v>31.3824</v>
      </c>
      <c r="I13" s="13">
        <f t="shared" si="0"/>
        <v>30.635199999999998</v>
      </c>
      <c r="J13" s="13">
        <f t="shared" si="0"/>
        <v>30.635199999999998</v>
      </c>
      <c r="K13" s="13">
        <f t="shared" si="0"/>
        <v>31.3824</v>
      </c>
      <c r="L13" s="13">
        <f t="shared" si="0"/>
        <v>56.04</v>
      </c>
      <c r="M13" s="13">
        <f t="shared" si="0"/>
        <v>142.71519999999998</v>
      </c>
      <c r="N13" s="13">
        <f>N59*0.7646</f>
        <v>146.0386</v>
      </c>
      <c r="O13" s="26">
        <v>146.0386</v>
      </c>
    </row>
    <row r="14" spans="1:15" ht="12.75">
      <c r="A14" s="53" t="s">
        <v>36</v>
      </c>
      <c r="B14" s="58" t="s">
        <v>24</v>
      </c>
      <c r="C14" s="14">
        <v>12.7</v>
      </c>
      <c r="D14" s="13">
        <v>10.14</v>
      </c>
      <c r="E14" s="13">
        <v>2.08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24">
        <v>0</v>
      </c>
      <c r="N14" s="13">
        <v>0</v>
      </c>
      <c r="O14" s="26">
        <f>SUM(C14:N14)</f>
        <v>24.92</v>
      </c>
    </row>
    <row r="15" spans="1:15" ht="12.75">
      <c r="A15" s="51" t="s">
        <v>0</v>
      </c>
      <c r="B15" s="58" t="s">
        <v>25</v>
      </c>
      <c r="C15" s="14">
        <f>C61*0.7646</f>
        <v>32.1132</v>
      </c>
      <c r="D15" s="13">
        <f>D61*0.7646</f>
        <v>32.1132</v>
      </c>
      <c r="E15" s="13">
        <f>E61*0.7472</f>
        <v>11.208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6">
        <v>32.1132</v>
      </c>
    </row>
    <row r="16" spans="1:15" ht="12.75">
      <c r="A16" s="53" t="s">
        <v>2</v>
      </c>
      <c r="B16" s="58" t="s">
        <v>24</v>
      </c>
      <c r="C16" s="14">
        <v>1.34</v>
      </c>
      <c r="D16" s="13">
        <v>1.687</v>
      </c>
      <c r="E16" s="13">
        <v>2.381</v>
      </c>
      <c r="F16" s="13">
        <v>5.502</v>
      </c>
      <c r="G16" s="13">
        <v>6.889</v>
      </c>
      <c r="H16" s="13">
        <v>6.889</v>
      </c>
      <c r="I16" s="13">
        <v>6.195</v>
      </c>
      <c r="J16" s="13">
        <v>5.848</v>
      </c>
      <c r="K16" s="13">
        <v>4.808</v>
      </c>
      <c r="L16" s="13">
        <v>3.075</v>
      </c>
      <c r="M16" s="13">
        <v>2.034</v>
      </c>
      <c r="N16" s="13">
        <v>1.34</v>
      </c>
      <c r="O16" s="26">
        <f>SUM(C16:N16)</f>
        <v>47.98800000000001</v>
      </c>
    </row>
    <row r="17" spans="1:15" ht="12.75">
      <c r="A17" s="18"/>
      <c r="B17" s="58" t="s">
        <v>25</v>
      </c>
      <c r="C17" s="14">
        <f aca="true" t="shared" si="1" ref="C17:N17">C65*0.6935</f>
        <v>4.161</v>
      </c>
      <c r="D17" s="13">
        <f t="shared" si="1"/>
        <v>4.161</v>
      </c>
      <c r="E17" s="13">
        <f t="shared" si="1"/>
        <v>4.8545</v>
      </c>
      <c r="F17" s="13">
        <f t="shared" si="1"/>
        <v>7.97525</v>
      </c>
      <c r="G17" s="13">
        <f t="shared" si="1"/>
        <v>10.4025</v>
      </c>
      <c r="H17" s="13">
        <f t="shared" si="1"/>
        <v>10.4025</v>
      </c>
      <c r="I17" s="13">
        <f t="shared" si="1"/>
        <v>9.0155</v>
      </c>
      <c r="J17" s="13">
        <f t="shared" si="1"/>
        <v>8.322</v>
      </c>
      <c r="K17" s="13">
        <f t="shared" si="1"/>
        <v>6.9350000000000005</v>
      </c>
      <c r="L17" s="13">
        <f t="shared" si="1"/>
        <v>5.89475</v>
      </c>
      <c r="M17" s="13">
        <f t="shared" si="1"/>
        <v>4.50775</v>
      </c>
      <c r="N17" s="13">
        <f t="shared" si="1"/>
        <v>4.161</v>
      </c>
      <c r="O17" s="26">
        <f>10.4025</f>
        <v>10.4025</v>
      </c>
    </row>
    <row r="18" spans="1:15" ht="12.75">
      <c r="A18" s="53" t="s">
        <v>27</v>
      </c>
      <c r="B18" s="58" t="s">
        <v>24</v>
      </c>
      <c r="C18" s="14">
        <f aca="true" t="shared" si="2" ref="C18:O19">C8-C10-C12-C14-C16</f>
        <v>170.121</v>
      </c>
      <c r="D18" s="13">
        <f t="shared" si="2"/>
        <v>161.08499999999998</v>
      </c>
      <c r="E18" s="13">
        <f t="shared" si="2"/>
        <v>177.221</v>
      </c>
      <c r="F18" s="13">
        <f t="shared" si="2"/>
        <v>178.708</v>
      </c>
      <c r="G18" s="13">
        <f t="shared" si="2"/>
        <v>196.731</v>
      </c>
      <c r="H18" s="13">
        <f t="shared" si="2"/>
        <v>179.451</v>
      </c>
      <c r="I18" s="13">
        <f t="shared" si="2"/>
        <v>185.805</v>
      </c>
      <c r="J18" s="13">
        <f t="shared" si="2"/>
        <v>202.13199999999998</v>
      </c>
      <c r="K18" s="13">
        <f t="shared" si="2"/>
        <v>181.782</v>
      </c>
      <c r="L18" s="13">
        <f t="shared" si="2"/>
        <v>188.703</v>
      </c>
      <c r="M18" s="13">
        <f t="shared" si="2"/>
        <v>153.678</v>
      </c>
      <c r="N18" s="13">
        <f t="shared" si="2"/>
        <v>171.987</v>
      </c>
      <c r="O18" s="26">
        <f t="shared" si="2"/>
        <v>2147.404</v>
      </c>
    </row>
    <row r="19" spans="1:15" ht="13.5" thickBot="1">
      <c r="A19" s="19" t="s">
        <v>0</v>
      </c>
      <c r="B19" s="52" t="s">
        <v>25</v>
      </c>
      <c r="C19" s="34">
        <f t="shared" si="2"/>
        <v>290.02493999999996</v>
      </c>
      <c r="D19" s="29">
        <f t="shared" si="2"/>
        <v>284.71909999999997</v>
      </c>
      <c r="E19" s="29">
        <f t="shared" si="2"/>
        <v>268.22102</v>
      </c>
      <c r="F19" s="29">
        <f t="shared" si="2"/>
        <v>350.98474999999996</v>
      </c>
      <c r="G19" s="29">
        <f t="shared" si="2"/>
        <v>333.2151</v>
      </c>
      <c r="H19" s="29">
        <f t="shared" si="2"/>
        <v>338.2151</v>
      </c>
      <c r="I19" s="29">
        <f t="shared" si="2"/>
        <v>360.3493</v>
      </c>
      <c r="J19" s="29">
        <f t="shared" si="2"/>
        <v>376.0428</v>
      </c>
      <c r="K19" s="29">
        <f t="shared" si="2"/>
        <v>361.6826</v>
      </c>
      <c r="L19" s="29">
        <f t="shared" si="2"/>
        <v>344.46621</v>
      </c>
      <c r="M19" s="29">
        <f t="shared" si="2"/>
        <v>296.48809000000006</v>
      </c>
      <c r="N19" s="29">
        <f t="shared" si="2"/>
        <v>316.60292</v>
      </c>
      <c r="O19" s="35">
        <v>376.0428</v>
      </c>
    </row>
    <row r="20" spans="1:15" ht="12.75">
      <c r="A20" s="47" t="s">
        <v>30</v>
      </c>
      <c r="B20" s="79" t="s">
        <v>24</v>
      </c>
      <c r="C20" s="82">
        <v>17</v>
      </c>
      <c r="D20" s="86">
        <v>15</v>
      </c>
      <c r="E20" s="86">
        <v>15</v>
      </c>
      <c r="F20" s="86">
        <v>20</v>
      </c>
      <c r="G20" s="86">
        <v>10</v>
      </c>
      <c r="H20" s="86">
        <v>14</v>
      </c>
      <c r="I20" s="86">
        <v>36</v>
      </c>
      <c r="J20" s="86">
        <v>10</v>
      </c>
      <c r="K20" s="86">
        <v>20</v>
      </c>
      <c r="L20" s="86">
        <v>35</v>
      </c>
      <c r="M20" s="86">
        <v>38</v>
      </c>
      <c r="N20" s="86">
        <v>45</v>
      </c>
      <c r="O20" s="87">
        <f>SUM(C20:N20)</f>
        <v>275</v>
      </c>
    </row>
    <row r="21" spans="1:15" ht="13.5" thickBot="1">
      <c r="A21" s="71"/>
      <c r="B21" s="57" t="s">
        <v>25</v>
      </c>
      <c r="C21" s="88">
        <v>30</v>
      </c>
      <c r="D21" s="89">
        <v>25</v>
      </c>
      <c r="E21" s="89">
        <v>35</v>
      </c>
      <c r="F21" s="89">
        <v>45</v>
      </c>
      <c r="G21" s="89">
        <v>30</v>
      </c>
      <c r="H21" s="89">
        <v>35</v>
      </c>
      <c r="I21" s="89">
        <v>45</v>
      </c>
      <c r="J21" s="89">
        <v>40</v>
      </c>
      <c r="K21" s="89">
        <v>45</v>
      </c>
      <c r="L21" s="89">
        <v>70</v>
      </c>
      <c r="M21" s="89">
        <v>75</v>
      </c>
      <c r="N21" s="89">
        <v>80</v>
      </c>
      <c r="O21" s="90">
        <v>80</v>
      </c>
    </row>
    <row r="22" spans="1:15" ht="12.75">
      <c r="A22" s="53" t="s">
        <v>27</v>
      </c>
      <c r="B22" s="61" t="s">
        <v>24</v>
      </c>
      <c r="C22" s="32">
        <f aca="true" t="shared" si="3" ref="C22:N23">C20</f>
        <v>17</v>
      </c>
      <c r="D22" s="49">
        <f t="shared" si="3"/>
        <v>15</v>
      </c>
      <c r="E22" s="49">
        <f t="shared" si="3"/>
        <v>15</v>
      </c>
      <c r="F22" s="49">
        <f t="shared" si="3"/>
        <v>20</v>
      </c>
      <c r="G22" s="49">
        <f t="shared" si="3"/>
        <v>10</v>
      </c>
      <c r="H22" s="49">
        <f t="shared" si="3"/>
        <v>14</v>
      </c>
      <c r="I22" s="49">
        <f t="shared" si="3"/>
        <v>36</v>
      </c>
      <c r="J22" s="49">
        <f t="shared" si="3"/>
        <v>10</v>
      </c>
      <c r="K22" s="49">
        <f t="shared" si="3"/>
        <v>20</v>
      </c>
      <c r="L22" s="49">
        <f t="shared" si="3"/>
        <v>35</v>
      </c>
      <c r="M22" s="49">
        <f t="shared" si="3"/>
        <v>38</v>
      </c>
      <c r="N22" s="49">
        <f t="shared" si="3"/>
        <v>45</v>
      </c>
      <c r="O22" s="50">
        <f>SUM(C22:N22)</f>
        <v>275</v>
      </c>
    </row>
    <row r="23" spans="1:15" ht="13.5" thickBot="1">
      <c r="A23" s="18"/>
      <c r="B23" s="10" t="s">
        <v>25</v>
      </c>
      <c r="C23" s="33">
        <f t="shared" si="3"/>
        <v>30</v>
      </c>
      <c r="D23" s="29">
        <f t="shared" si="3"/>
        <v>25</v>
      </c>
      <c r="E23" s="29">
        <f t="shared" si="3"/>
        <v>35</v>
      </c>
      <c r="F23" s="29">
        <f t="shared" si="3"/>
        <v>45</v>
      </c>
      <c r="G23" s="29">
        <f t="shared" si="3"/>
        <v>30</v>
      </c>
      <c r="H23" s="29">
        <f t="shared" si="3"/>
        <v>35</v>
      </c>
      <c r="I23" s="29">
        <f t="shared" si="3"/>
        <v>45</v>
      </c>
      <c r="J23" s="29">
        <f t="shared" si="3"/>
        <v>40</v>
      </c>
      <c r="K23" s="29">
        <f t="shared" si="3"/>
        <v>45</v>
      </c>
      <c r="L23" s="29">
        <f t="shared" si="3"/>
        <v>70</v>
      </c>
      <c r="M23" s="29">
        <f t="shared" si="3"/>
        <v>75</v>
      </c>
      <c r="N23" s="29">
        <f t="shared" si="3"/>
        <v>80</v>
      </c>
      <c r="O23" s="35">
        <v>80</v>
      </c>
    </row>
    <row r="24" spans="1:15" ht="12.75">
      <c r="A24" s="47" t="s">
        <v>31</v>
      </c>
      <c r="B24" s="79" t="s">
        <v>24</v>
      </c>
      <c r="C24" s="91">
        <v>94.5</v>
      </c>
      <c r="D24" s="92">
        <v>79.5</v>
      </c>
      <c r="E24" s="92">
        <v>82</v>
      </c>
      <c r="F24" s="92">
        <v>77</v>
      </c>
      <c r="G24" s="92">
        <v>71.5</v>
      </c>
      <c r="H24" s="92">
        <v>74</v>
      </c>
      <c r="I24" s="92">
        <v>80</v>
      </c>
      <c r="J24" s="92">
        <v>72.5</v>
      </c>
      <c r="K24" s="92">
        <v>75.5</v>
      </c>
      <c r="L24" s="92">
        <v>78</v>
      </c>
      <c r="M24" s="92">
        <v>81</v>
      </c>
      <c r="N24" s="92">
        <v>88.5</v>
      </c>
      <c r="O24" s="93">
        <f>SUM(C24:N24)</f>
        <v>954</v>
      </c>
    </row>
    <row r="25" spans="1:15" ht="13.5" thickBot="1">
      <c r="A25" s="71"/>
      <c r="B25" s="57" t="s">
        <v>25</v>
      </c>
      <c r="C25" s="88">
        <v>175</v>
      </c>
      <c r="D25" s="89">
        <v>160</v>
      </c>
      <c r="E25" s="89">
        <v>160</v>
      </c>
      <c r="F25" s="89">
        <v>175</v>
      </c>
      <c r="G25" s="89">
        <v>145</v>
      </c>
      <c r="H25" s="89">
        <v>135</v>
      </c>
      <c r="I25" s="89">
        <v>135</v>
      </c>
      <c r="J25" s="89">
        <v>135</v>
      </c>
      <c r="K25" s="89">
        <v>155</v>
      </c>
      <c r="L25" s="89">
        <v>160</v>
      </c>
      <c r="M25" s="89">
        <v>145</v>
      </c>
      <c r="N25" s="89">
        <v>165</v>
      </c>
      <c r="O25" s="90">
        <v>175</v>
      </c>
    </row>
    <row r="26" spans="1:15" ht="12.75">
      <c r="A26" s="44" t="s">
        <v>6</v>
      </c>
      <c r="B26" s="66" t="s">
        <v>24</v>
      </c>
      <c r="C26" s="32">
        <v>2.888</v>
      </c>
      <c r="D26" s="49">
        <v>2.385</v>
      </c>
      <c r="E26" s="49">
        <v>1.837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0.386</v>
      </c>
      <c r="M26" s="49">
        <v>2.114</v>
      </c>
      <c r="N26" s="49">
        <v>2.747</v>
      </c>
      <c r="O26" s="50">
        <f>SUM(C26:N26)</f>
        <v>12.357</v>
      </c>
    </row>
    <row r="27" spans="1:15" ht="12.75">
      <c r="A27" s="51"/>
      <c r="B27" s="61" t="s">
        <v>25</v>
      </c>
      <c r="C27" s="30">
        <f>C63*0.2354</f>
        <v>5.437740000000001</v>
      </c>
      <c r="D27" s="13">
        <f>D63*0.2354</f>
        <v>5.5319</v>
      </c>
      <c r="E27" s="13">
        <f>E63*0.23</f>
        <v>4.002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>L63*0.23</f>
        <v>4.186</v>
      </c>
      <c r="M27" s="13">
        <f>M63*0.23</f>
        <v>5.014</v>
      </c>
      <c r="N27" s="13">
        <f>N63*0.2354</f>
        <v>5.60252</v>
      </c>
      <c r="O27" s="26">
        <v>5.60252</v>
      </c>
    </row>
    <row r="28" spans="1:15" ht="12.75">
      <c r="A28" s="53" t="s">
        <v>35</v>
      </c>
      <c r="B28" s="68" t="s">
        <v>24</v>
      </c>
      <c r="C28" s="30">
        <v>24.46</v>
      </c>
      <c r="D28" s="13">
        <v>19.5</v>
      </c>
      <c r="E28" s="13">
        <v>19.19</v>
      </c>
      <c r="F28" s="13">
        <v>9.17</v>
      </c>
      <c r="G28" s="13">
        <v>6.27</v>
      </c>
      <c r="H28" s="13">
        <v>5.74</v>
      </c>
      <c r="I28" s="13">
        <v>0.92</v>
      </c>
      <c r="J28" s="13">
        <v>4.93</v>
      </c>
      <c r="K28" s="13">
        <v>5.67</v>
      </c>
      <c r="L28" s="13">
        <v>8.61</v>
      </c>
      <c r="M28" s="13">
        <v>20.14</v>
      </c>
      <c r="N28" s="13">
        <v>23.01</v>
      </c>
      <c r="O28" s="26">
        <f>SUM(C28:N28)</f>
        <v>147.61</v>
      </c>
    </row>
    <row r="29" spans="1:15" ht="12.75">
      <c r="A29" s="51" t="s">
        <v>0</v>
      </c>
      <c r="B29" s="68" t="s">
        <v>25</v>
      </c>
      <c r="C29" s="30">
        <f>C59*0.2354</f>
        <v>44.9614</v>
      </c>
      <c r="D29" s="13">
        <f>D59*0.2354</f>
        <v>44.9614</v>
      </c>
      <c r="E29" s="13">
        <f aca="true" t="shared" si="4" ref="E29:M29">E59*0.23</f>
        <v>43.93</v>
      </c>
      <c r="F29" s="13">
        <f t="shared" si="4"/>
        <v>17.25</v>
      </c>
      <c r="G29" s="13">
        <f t="shared" si="4"/>
        <v>9.66</v>
      </c>
      <c r="H29" s="13">
        <f t="shared" si="4"/>
        <v>9.66</v>
      </c>
      <c r="I29" s="13">
        <f t="shared" si="4"/>
        <v>9.43</v>
      </c>
      <c r="J29" s="13">
        <f t="shared" si="4"/>
        <v>9.43</v>
      </c>
      <c r="K29" s="13">
        <f t="shared" si="4"/>
        <v>9.66</v>
      </c>
      <c r="L29" s="13">
        <f t="shared" si="4"/>
        <v>17.25</v>
      </c>
      <c r="M29" s="13">
        <f t="shared" si="4"/>
        <v>43.93</v>
      </c>
      <c r="N29" s="13">
        <f>N59*0.2354</f>
        <v>44.9614</v>
      </c>
      <c r="O29" s="26">
        <v>44.9614</v>
      </c>
    </row>
    <row r="30" spans="1:15" ht="12.75">
      <c r="A30" s="53" t="s">
        <v>36</v>
      </c>
      <c r="B30" s="68" t="s">
        <v>24</v>
      </c>
      <c r="C30" s="30">
        <v>3.91</v>
      </c>
      <c r="D30" s="13">
        <v>3.12</v>
      </c>
      <c r="E30" s="13">
        <v>0.64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26">
        <f>SUM(C30:N30)</f>
        <v>7.67</v>
      </c>
    </row>
    <row r="31" spans="1:15" ht="12.75">
      <c r="A31" s="51" t="s">
        <v>0</v>
      </c>
      <c r="B31" s="68" t="s">
        <v>25</v>
      </c>
      <c r="C31" s="30">
        <f>C61*0.2354</f>
        <v>9.8868</v>
      </c>
      <c r="D31" s="13">
        <f>D61*0.2354</f>
        <v>9.8868</v>
      </c>
      <c r="E31" s="13">
        <f>E61*0.23</f>
        <v>3.45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6">
        <v>9.8868</v>
      </c>
    </row>
    <row r="32" spans="1:15" ht="12.75">
      <c r="A32" s="53" t="s">
        <v>2</v>
      </c>
      <c r="B32" s="68" t="s">
        <v>24</v>
      </c>
      <c r="C32" s="30">
        <v>0.593</v>
      </c>
      <c r="D32" s="13">
        <v>0.746</v>
      </c>
      <c r="E32" s="13">
        <v>1.052</v>
      </c>
      <c r="F32" s="13">
        <v>2.432</v>
      </c>
      <c r="G32" s="13">
        <v>3.045</v>
      </c>
      <c r="H32" s="13">
        <v>3.045</v>
      </c>
      <c r="I32" s="13">
        <v>2.738</v>
      </c>
      <c r="J32" s="13">
        <v>2.585</v>
      </c>
      <c r="K32" s="13">
        <v>2.125</v>
      </c>
      <c r="L32" s="13">
        <v>1.359</v>
      </c>
      <c r="M32" s="13">
        <v>0.899</v>
      </c>
      <c r="N32" s="13">
        <v>0.593</v>
      </c>
      <c r="O32" s="26">
        <f>SUM(C32:N32)</f>
        <v>21.212</v>
      </c>
    </row>
    <row r="33" spans="1:15" ht="12.75">
      <c r="A33" s="18"/>
      <c r="B33" s="68" t="s">
        <v>25</v>
      </c>
      <c r="C33" s="30">
        <f aca="true" t="shared" si="5" ref="C33:N33">C65*0.3065</f>
        <v>1.839</v>
      </c>
      <c r="D33" s="13">
        <f t="shared" si="5"/>
        <v>1.839</v>
      </c>
      <c r="E33" s="13">
        <f t="shared" si="5"/>
        <v>2.1455</v>
      </c>
      <c r="F33" s="13">
        <f t="shared" si="5"/>
        <v>3.52475</v>
      </c>
      <c r="G33" s="13">
        <f t="shared" si="5"/>
        <v>4.5975</v>
      </c>
      <c r="H33" s="13">
        <f t="shared" si="5"/>
        <v>4.5975</v>
      </c>
      <c r="I33" s="13">
        <f t="shared" si="5"/>
        <v>3.9844999999999997</v>
      </c>
      <c r="J33" s="13">
        <f t="shared" si="5"/>
        <v>3.678</v>
      </c>
      <c r="K33" s="13">
        <f t="shared" si="5"/>
        <v>3.065</v>
      </c>
      <c r="L33" s="13">
        <f t="shared" si="5"/>
        <v>2.60525</v>
      </c>
      <c r="M33" s="13">
        <f t="shared" si="5"/>
        <v>1.9922499999999999</v>
      </c>
      <c r="N33" s="13">
        <f t="shared" si="5"/>
        <v>1.839</v>
      </c>
      <c r="O33" s="26">
        <v>4.59755</v>
      </c>
    </row>
    <row r="34" spans="1:15" ht="12.75">
      <c r="A34" s="53" t="s">
        <v>27</v>
      </c>
      <c r="B34" s="68" t="s">
        <v>24</v>
      </c>
      <c r="C34" s="30">
        <f aca="true" t="shared" si="6" ref="C34:O34">C24-C26-C28-C30-C32</f>
        <v>62.64899999999999</v>
      </c>
      <c r="D34" s="13">
        <f t="shared" si="6"/>
        <v>53.748999999999995</v>
      </c>
      <c r="E34" s="13">
        <f t="shared" si="6"/>
        <v>59.281</v>
      </c>
      <c r="F34" s="13">
        <f t="shared" si="6"/>
        <v>65.398</v>
      </c>
      <c r="G34" s="13">
        <f t="shared" si="6"/>
        <v>62.185</v>
      </c>
      <c r="H34" s="13">
        <f t="shared" si="6"/>
        <v>65.215</v>
      </c>
      <c r="I34" s="13">
        <f t="shared" si="6"/>
        <v>76.342</v>
      </c>
      <c r="J34" s="13">
        <f t="shared" si="6"/>
        <v>64.985</v>
      </c>
      <c r="K34" s="13">
        <f t="shared" si="6"/>
        <v>67.705</v>
      </c>
      <c r="L34" s="13">
        <f t="shared" si="6"/>
        <v>67.64500000000001</v>
      </c>
      <c r="M34" s="13">
        <f t="shared" si="6"/>
        <v>57.846999999999994</v>
      </c>
      <c r="N34" s="13">
        <f t="shared" si="6"/>
        <v>62.14999999999999</v>
      </c>
      <c r="O34" s="26">
        <f t="shared" si="6"/>
        <v>765.1510000000001</v>
      </c>
    </row>
    <row r="35" spans="1:15" ht="13.5" thickBot="1">
      <c r="A35" s="19"/>
      <c r="B35" s="75" t="s">
        <v>25</v>
      </c>
      <c r="C35" s="33">
        <f>C25-C27-C29-C31-C33</f>
        <v>112.87506000000002</v>
      </c>
      <c r="D35" s="29">
        <f>D25-D27-D29-D31-D33</f>
        <v>97.7809</v>
      </c>
      <c r="E35" s="29">
        <f>E25-E27-E29-E31-E33</f>
        <v>106.47249999999998</v>
      </c>
      <c r="F35" s="29">
        <f aca="true" t="shared" si="7" ref="F35:K35">F25-F29-F33</f>
        <v>154.22525</v>
      </c>
      <c r="G35" s="29">
        <f t="shared" si="7"/>
        <v>130.7425</v>
      </c>
      <c r="H35" s="29">
        <f t="shared" si="7"/>
        <v>120.7425</v>
      </c>
      <c r="I35" s="29">
        <f t="shared" si="7"/>
        <v>121.5855</v>
      </c>
      <c r="J35" s="29">
        <f t="shared" si="7"/>
        <v>121.892</v>
      </c>
      <c r="K35" s="29">
        <f t="shared" si="7"/>
        <v>142.275</v>
      </c>
      <c r="L35" s="29">
        <f>L25-L27-L29-L33</f>
        <v>135.95874999999998</v>
      </c>
      <c r="M35" s="29">
        <f>M25-M27-M29-M33</f>
        <v>94.06374999999998</v>
      </c>
      <c r="N35" s="29">
        <f>N25-N27-N29-N33</f>
        <v>112.59708</v>
      </c>
      <c r="O35" s="35">
        <v>154.2253</v>
      </c>
    </row>
    <row r="36" spans="1:15" ht="12.75">
      <c r="A36" s="47" t="s">
        <v>1</v>
      </c>
      <c r="B36" s="79" t="s">
        <v>24</v>
      </c>
      <c r="C36" s="91">
        <v>2.545</v>
      </c>
      <c r="D36" s="91">
        <v>3.821</v>
      </c>
      <c r="E36" s="91">
        <v>3.733</v>
      </c>
      <c r="F36" s="91">
        <v>4.724</v>
      </c>
      <c r="G36" s="91">
        <v>6.333</v>
      </c>
      <c r="H36" s="91">
        <v>2.504</v>
      </c>
      <c r="I36" s="91">
        <v>2.201</v>
      </c>
      <c r="J36" s="91">
        <v>6.416</v>
      </c>
      <c r="K36" s="91">
        <v>1.78</v>
      </c>
      <c r="L36" s="91">
        <v>6.555</v>
      </c>
      <c r="M36" s="91">
        <v>8.771</v>
      </c>
      <c r="N36" s="91">
        <v>8.031</v>
      </c>
      <c r="O36" s="93">
        <f>SUM(C36:N36)</f>
        <v>57.414</v>
      </c>
    </row>
    <row r="37" spans="1:15" ht="13.5" thickBot="1">
      <c r="A37" s="36"/>
      <c r="B37" s="36" t="s">
        <v>25</v>
      </c>
      <c r="C37" s="94">
        <v>5</v>
      </c>
      <c r="D37" s="94">
        <v>8</v>
      </c>
      <c r="E37" s="94">
        <v>8</v>
      </c>
      <c r="F37" s="94">
        <v>9</v>
      </c>
      <c r="G37" s="94">
        <v>13</v>
      </c>
      <c r="H37" s="94">
        <v>5</v>
      </c>
      <c r="I37" s="94">
        <v>4</v>
      </c>
      <c r="J37" s="94">
        <v>12</v>
      </c>
      <c r="K37" s="94">
        <v>3</v>
      </c>
      <c r="L37" s="94">
        <v>13</v>
      </c>
      <c r="M37" s="94">
        <v>18</v>
      </c>
      <c r="N37" s="94">
        <v>16</v>
      </c>
      <c r="O37" s="95">
        <v>18</v>
      </c>
    </row>
    <row r="38" spans="1:15" ht="12.75">
      <c r="A38" s="17" t="s">
        <v>5</v>
      </c>
      <c r="B38" s="44" t="s">
        <v>24</v>
      </c>
      <c r="C38" s="25">
        <f aca="true" t="shared" si="8" ref="C38:N39">C36</f>
        <v>2.545</v>
      </c>
      <c r="D38" s="49">
        <f t="shared" si="8"/>
        <v>3.821</v>
      </c>
      <c r="E38" s="49">
        <f t="shared" si="8"/>
        <v>3.733</v>
      </c>
      <c r="F38" s="49">
        <f t="shared" si="8"/>
        <v>4.724</v>
      </c>
      <c r="G38" s="49">
        <f t="shared" si="8"/>
        <v>6.333</v>
      </c>
      <c r="H38" s="49">
        <f t="shared" si="8"/>
        <v>2.504</v>
      </c>
      <c r="I38" s="49">
        <f t="shared" si="8"/>
        <v>2.201</v>
      </c>
      <c r="J38" s="49">
        <f t="shared" si="8"/>
        <v>6.416</v>
      </c>
      <c r="K38" s="49">
        <f t="shared" si="8"/>
        <v>1.78</v>
      </c>
      <c r="L38" s="49">
        <f t="shared" si="8"/>
        <v>6.555</v>
      </c>
      <c r="M38" s="49">
        <f t="shared" si="8"/>
        <v>8.771</v>
      </c>
      <c r="N38" s="49">
        <f t="shared" si="8"/>
        <v>8.031</v>
      </c>
      <c r="O38" s="50">
        <f>SUM(C38:N38)</f>
        <v>57.414</v>
      </c>
    </row>
    <row r="39" spans="1:15" ht="12.75">
      <c r="A39" s="51"/>
      <c r="B39" s="58" t="s">
        <v>25</v>
      </c>
      <c r="C39" s="14">
        <f t="shared" si="8"/>
        <v>5</v>
      </c>
      <c r="D39" s="13">
        <f t="shared" si="8"/>
        <v>8</v>
      </c>
      <c r="E39" s="13">
        <f t="shared" si="8"/>
        <v>8</v>
      </c>
      <c r="F39" s="13">
        <f t="shared" si="8"/>
        <v>9</v>
      </c>
      <c r="G39" s="13">
        <f t="shared" si="8"/>
        <v>13</v>
      </c>
      <c r="H39" s="13">
        <f t="shared" si="8"/>
        <v>5</v>
      </c>
      <c r="I39" s="13">
        <f t="shared" si="8"/>
        <v>4</v>
      </c>
      <c r="J39" s="13">
        <f t="shared" si="8"/>
        <v>12</v>
      </c>
      <c r="K39" s="13">
        <f t="shared" si="8"/>
        <v>3</v>
      </c>
      <c r="L39" s="13">
        <f t="shared" si="8"/>
        <v>13</v>
      </c>
      <c r="M39" s="13">
        <f t="shared" si="8"/>
        <v>18</v>
      </c>
      <c r="N39" s="13">
        <f t="shared" si="8"/>
        <v>16</v>
      </c>
      <c r="O39" s="26">
        <v>18</v>
      </c>
    </row>
    <row r="40" spans="1:15" ht="12.75">
      <c r="A40" s="56" t="s">
        <v>3</v>
      </c>
      <c r="B40" s="80" t="s">
        <v>24</v>
      </c>
      <c r="C40" s="91">
        <v>5.826</v>
      </c>
      <c r="D40" s="91">
        <v>4.853</v>
      </c>
      <c r="E40" s="91">
        <v>3.955</v>
      </c>
      <c r="F40" s="91">
        <v>3.337</v>
      </c>
      <c r="G40" s="91">
        <v>2.778</v>
      </c>
      <c r="H40" s="91">
        <v>2.261</v>
      </c>
      <c r="I40" s="91">
        <v>2.348</v>
      </c>
      <c r="J40" s="91">
        <v>2.621</v>
      </c>
      <c r="K40" s="91">
        <v>2.889</v>
      </c>
      <c r="L40" s="91">
        <v>3.275</v>
      </c>
      <c r="M40" s="91">
        <v>3.818</v>
      </c>
      <c r="N40" s="91">
        <v>5.206</v>
      </c>
      <c r="O40" s="93">
        <f>SUM(C40:N40)</f>
        <v>43.166999999999994</v>
      </c>
    </row>
    <row r="41" spans="1:15" ht="13.5" thickBot="1">
      <c r="A41" s="55"/>
      <c r="B41" s="36" t="s">
        <v>25</v>
      </c>
      <c r="C41" s="94">
        <v>7.8</v>
      </c>
      <c r="D41" s="94">
        <v>7</v>
      </c>
      <c r="E41" s="94">
        <v>5.3</v>
      </c>
      <c r="F41" s="94">
        <v>4.6</v>
      </c>
      <c r="G41" s="94">
        <v>3.7</v>
      </c>
      <c r="H41" s="94">
        <v>3.1</v>
      </c>
      <c r="I41" s="94">
        <v>3.2</v>
      </c>
      <c r="J41" s="94">
        <v>3.5</v>
      </c>
      <c r="K41" s="94">
        <v>4</v>
      </c>
      <c r="L41" s="94">
        <v>4.4</v>
      </c>
      <c r="M41" s="94">
        <v>5.3</v>
      </c>
      <c r="N41" s="94">
        <v>7</v>
      </c>
      <c r="O41" s="95">
        <v>7.8</v>
      </c>
    </row>
    <row r="42" spans="1:15" ht="12.75">
      <c r="A42" s="17" t="s">
        <v>5</v>
      </c>
      <c r="B42" s="44" t="s">
        <v>24</v>
      </c>
      <c r="C42" s="42">
        <f aca="true" t="shared" si="9" ref="C42:N42">C40</f>
        <v>5.826</v>
      </c>
      <c r="D42" s="42">
        <f t="shared" si="9"/>
        <v>4.853</v>
      </c>
      <c r="E42" s="42">
        <f t="shared" si="9"/>
        <v>3.955</v>
      </c>
      <c r="F42" s="42">
        <f t="shared" si="9"/>
        <v>3.337</v>
      </c>
      <c r="G42" s="42">
        <f t="shared" si="9"/>
        <v>2.778</v>
      </c>
      <c r="H42" s="42">
        <f t="shared" si="9"/>
        <v>2.261</v>
      </c>
      <c r="I42" s="42">
        <f t="shared" si="9"/>
        <v>2.348</v>
      </c>
      <c r="J42" s="42">
        <f t="shared" si="9"/>
        <v>2.621</v>
      </c>
      <c r="K42" s="42">
        <f t="shared" si="9"/>
        <v>2.889</v>
      </c>
      <c r="L42" s="42">
        <f t="shared" si="9"/>
        <v>3.275</v>
      </c>
      <c r="M42" s="42">
        <f t="shared" si="9"/>
        <v>3.818</v>
      </c>
      <c r="N42" s="42">
        <f t="shared" si="9"/>
        <v>5.206</v>
      </c>
      <c r="O42" s="43">
        <f>SUM(C42:N42)</f>
        <v>43.166999999999994</v>
      </c>
    </row>
    <row r="43" spans="1:15" ht="13.5" thickBot="1">
      <c r="A43" s="51"/>
      <c r="B43" s="51" t="s">
        <v>25</v>
      </c>
      <c r="C43" s="45">
        <f>C41</f>
        <v>7.8</v>
      </c>
      <c r="D43" s="45">
        <v>7</v>
      </c>
      <c r="E43" s="45">
        <v>5.3</v>
      </c>
      <c r="F43" s="45">
        <v>4.6</v>
      </c>
      <c r="G43" s="45">
        <v>3.7</v>
      </c>
      <c r="H43" s="45">
        <v>3.1</v>
      </c>
      <c r="I43" s="45">
        <v>3.2</v>
      </c>
      <c r="J43" s="45">
        <v>3.5</v>
      </c>
      <c r="K43" s="45">
        <v>4</v>
      </c>
      <c r="L43" s="45">
        <v>4.4</v>
      </c>
      <c r="M43" s="45">
        <v>5.3</v>
      </c>
      <c r="N43" s="45">
        <v>7</v>
      </c>
      <c r="O43" s="40">
        <v>7.8</v>
      </c>
    </row>
    <row r="44" spans="1:15" ht="12.75">
      <c r="A44" s="56" t="s">
        <v>4</v>
      </c>
      <c r="B44" s="79" t="s">
        <v>24</v>
      </c>
      <c r="C44" s="82">
        <v>0.595</v>
      </c>
      <c r="D44" s="82">
        <v>2.107</v>
      </c>
      <c r="E44" s="82">
        <v>8.529</v>
      </c>
      <c r="F44" s="82">
        <v>10.447</v>
      </c>
      <c r="G44" s="82">
        <v>11.733</v>
      </c>
      <c r="H44" s="82">
        <v>10.879</v>
      </c>
      <c r="I44" s="82">
        <v>14.796</v>
      </c>
      <c r="J44" s="82">
        <v>10.833</v>
      </c>
      <c r="K44" s="82">
        <v>10.723</v>
      </c>
      <c r="L44" s="82">
        <v>13.845</v>
      </c>
      <c r="M44" s="82">
        <v>4.219</v>
      </c>
      <c r="N44" s="82">
        <v>0.595</v>
      </c>
      <c r="O44" s="83">
        <f>SUM(C44:N44)</f>
        <v>99.30099999999999</v>
      </c>
    </row>
    <row r="45" spans="1:15" ht="13.5" thickBot="1">
      <c r="A45" s="55"/>
      <c r="B45" s="55" t="s">
        <v>25</v>
      </c>
      <c r="C45" s="46">
        <v>0.8</v>
      </c>
      <c r="D45" s="46">
        <v>4.6</v>
      </c>
      <c r="E45" s="46">
        <v>21.9</v>
      </c>
      <c r="F45" s="46">
        <v>21.9</v>
      </c>
      <c r="G45" s="46">
        <v>21.9</v>
      </c>
      <c r="H45" s="46">
        <v>21.9</v>
      </c>
      <c r="I45" s="46">
        <v>21.9</v>
      </c>
      <c r="J45" s="46">
        <v>21.9</v>
      </c>
      <c r="K45" s="46">
        <v>21.9</v>
      </c>
      <c r="L45" s="46">
        <v>21.9</v>
      </c>
      <c r="M45" s="46">
        <v>21.9</v>
      </c>
      <c r="N45" s="46">
        <v>0.8</v>
      </c>
      <c r="O45" s="54">
        <v>21.9</v>
      </c>
    </row>
    <row r="46" spans="1:15" ht="12.75">
      <c r="A46" s="17" t="s">
        <v>5</v>
      </c>
      <c r="B46" s="44" t="s">
        <v>24</v>
      </c>
      <c r="C46" s="42">
        <v>0</v>
      </c>
      <c r="D46" s="62">
        <v>0</v>
      </c>
      <c r="E46" s="38">
        <f aca="true" t="shared" si="10" ref="E46:M47">E44-E48-E50-E52</f>
        <v>6.387</v>
      </c>
      <c r="F46" s="38">
        <f t="shared" si="10"/>
        <v>9.536999999999999</v>
      </c>
      <c r="G46" s="59">
        <f>G44-G48-G50-G52</f>
        <v>11.113000000000001</v>
      </c>
      <c r="H46" s="38">
        <f t="shared" si="10"/>
        <v>10.309</v>
      </c>
      <c r="I46" s="38">
        <f t="shared" si="10"/>
        <v>14.706</v>
      </c>
      <c r="J46" s="38">
        <f t="shared" si="10"/>
        <v>10.343</v>
      </c>
      <c r="K46" s="38">
        <f t="shared" si="10"/>
        <v>10.163</v>
      </c>
      <c r="L46" s="38">
        <f t="shared" si="10"/>
        <v>12.957</v>
      </c>
      <c r="M46" s="42">
        <f t="shared" si="10"/>
        <v>2.0100000000000002</v>
      </c>
      <c r="N46" s="42">
        <v>0</v>
      </c>
      <c r="O46" s="39">
        <f>O44-O48-O50-O52</f>
        <v>87.53199999999998</v>
      </c>
    </row>
    <row r="47" spans="1:15" ht="12.75">
      <c r="A47" s="51"/>
      <c r="B47" s="51" t="s">
        <v>25</v>
      </c>
      <c r="C47" s="77">
        <v>0</v>
      </c>
      <c r="D47" s="63">
        <v>0</v>
      </c>
      <c r="E47" s="24">
        <f t="shared" si="10"/>
        <v>16.80648</v>
      </c>
      <c r="F47" s="24">
        <f t="shared" si="10"/>
        <v>20.189999999999998</v>
      </c>
      <c r="G47" s="24">
        <f t="shared" si="10"/>
        <v>20.9424</v>
      </c>
      <c r="H47" s="24">
        <f t="shared" si="10"/>
        <v>20.9424</v>
      </c>
      <c r="I47" s="24">
        <f t="shared" si="10"/>
        <v>20.9652</v>
      </c>
      <c r="J47" s="24">
        <f t="shared" si="10"/>
        <v>20.9652</v>
      </c>
      <c r="K47" s="24">
        <f t="shared" si="10"/>
        <v>20.9424</v>
      </c>
      <c r="L47" s="24">
        <f t="shared" si="10"/>
        <v>19.775039999999997</v>
      </c>
      <c r="M47" s="60">
        <f>(M45-M49-M51-M53)</f>
        <v>17.04816</v>
      </c>
      <c r="N47" s="60">
        <v>0</v>
      </c>
      <c r="O47" s="40">
        <v>20.9652</v>
      </c>
    </row>
    <row r="48" spans="1:15" ht="12.75">
      <c r="A48" s="53" t="s">
        <v>35</v>
      </c>
      <c r="B48" s="58" t="s">
        <v>24</v>
      </c>
      <c r="C48" s="77">
        <v>0.52</v>
      </c>
      <c r="D48" s="24">
        <v>1.84</v>
      </c>
      <c r="E48" s="24">
        <v>1.9</v>
      </c>
      <c r="F48" s="24">
        <v>0.91</v>
      </c>
      <c r="G48" s="24">
        <v>0.62</v>
      </c>
      <c r="H48" s="24">
        <v>0.57</v>
      </c>
      <c r="I48" s="24">
        <v>0.09</v>
      </c>
      <c r="J48" s="24">
        <v>0.49</v>
      </c>
      <c r="K48" s="24">
        <v>0.56</v>
      </c>
      <c r="L48" s="24">
        <v>0.85</v>
      </c>
      <c r="M48" s="24">
        <v>2</v>
      </c>
      <c r="N48" s="24">
        <v>0.55</v>
      </c>
      <c r="O48" s="40">
        <f>SUM(C48:N48)</f>
        <v>10.9</v>
      </c>
    </row>
    <row r="49" spans="1:15" ht="12.75">
      <c r="A49" s="51"/>
      <c r="B49" s="51" t="s">
        <v>25</v>
      </c>
      <c r="C49" s="77">
        <f>C45*0.875</f>
        <v>0.7000000000000001</v>
      </c>
      <c r="D49" s="24">
        <f>D45*0.875</f>
        <v>4.0249999999999995</v>
      </c>
      <c r="E49" s="24">
        <f aca="true" t="shared" si="11" ref="E49:M49">E59*0.0228</f>
        <v>4.3548</v>
      </c>
      <c r="F49" s="24">
        <f t="shared" si="11"/>
        <v>1.71</v>
      </c>
      <c r="G49" s="24">
        <f t="shared" si="11"/>
        <v>0.9576</v>
      </c>
      <c r="H49" s="24">
        <f t="shared" si="11"/>
        <v>0.9576</v>
      </c>
      <c r="I49" s="24">
        <f t="shared" si="11"/>
        <v>0.9348000000000001</v>
      </c>
      <c r="J49" s="24">
        <f t="shared" si="11"/>
        <v>0.9348000000000001</v>
      </c>
      <c r="K49" s="24">
        <f t="shared" si="11"/>
        <v>0.9576</v>
      </c>
      <c r="L49" s="24">
        <f t="shared" si="11"/>
        <v>1.71</v>
      </c>
      <c r="M49" s="24">
        <f t="shared" si="11"/>
        <v>4.3548</v>
      </c>
      <c r="N49" s="24">
        <f>N45*0.875</f>
        <v>0.7000000000000001</v>
      </c>
      <c r="O49" s="40">
        <v>4.3548</v>
      </c>
    </row>
    <row r="50" spans="1:15" ht="12.75">
      <c r="A50" s="53" t="s">
        <v>36</v>
      </c>
      <c r="B50" s="51" t="s">
        <v>24</v>
      </c>
      <c r="C50" s="77">
        <v>0.03</v>
      </c>
      <c r="D50" s="24">
        <v>0.1</v>
      </c>
      <c r="E50" s="24">
        <v>0.06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40">
        <f>SUM(C50:N50)</f>
        <v>0.19</v>
      </c>
    </row>
    <row r="51" spans="1:15" ht="12.75">
      <c r="A51" s="51"/>
      <c r="B51" s="51" t="s">
        <v>25</v>
      </c>
      <c r="C51" s="77">
        <f>C45*0.049</f>
        <v>0.039200000000000006</v>
      </c>
      <c r="D51" s="24">
        <f>D45*0.049</f>
        <v>0.2254</v>
      </c>
      <c r="E51" s="24">
        <f>E61*0.0228</f>
        <v>0.342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40">
        <v>0.342</v>
      </c>
    </row>
    <row r="52" spans="1:15" ht="12.75">
      <c r="A52" s="53" t="s">
        <v>6</v>
      </c>
      <c r="B52" s="51" t="s">
        <v>24</v>
      </c>
      <c r="C52" s="77">
        <v>0.045</v>
      </c>
      <c r="D52" s="24">
        <v>0.16</v>
      </c>
      <c r="E52" s="24">
        <v>0.182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0.038</v>
      </c>
      <c r="M52" s="24">
        <v>0.209</v>
      </c>
      <c r="N52" s="24">
        <v>0.045</v>
      </c>
      <c r="O52" s="20">
        <f>SUM(C52:N52)</f>
        <v>0.679</v>
      </c>
    </row>
    <row r="53" spans="1:15" ht="13.5" thickBot="1">
      <c r="A53" s="19"/>
      <c r="B53" s="19" t="s">
        <v>25</v>
      </c>
      <c r="C53" s="78">
        <f>C45*0.076</f>
        <v>0.0608</v>
      </c>
      <c r="D53" s="27">
        <f>D45*0.076</f>
        <v>0.34959999999999997</v>
      </c>
      <c r="E53" s="27">
        <f>E63*0.0228</f>
        <v>0.39671999999999996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f>L63*0.0228</f>
        <v>0.41496</v>
      </c>
      <c r="M53" s="27">
        <f>M63*0.0228</f>
        <v>0.49704000000000004</v>
      </c>
      <c r="N53" s="27">
        <f>N45*0.076</f>
        <v>0.0608</v>
      </c>
      <c r="O53" s="28">
        <v>0.49704</v>
      </c>
    </row>
    <row r="54" spans="1:18" ht="12.75">
      <c r="A54" s="47" t="s">
        <v>7</v>
      </c>
      <c r="B54" s="79" t="s">
        <v>24</v>
      </c>
      <c r="C54" s="82">
        <f aca="true" t="shared" si="12" ref="C54:O55">C8+C20+C24+C36+C40+C44</f>
        <v>393.46600000000007</v>
      </c>
      <c r="D54" s="86">
        <f t="shared" si="12"/>
        <v>349.28100000000006</v>
      </c>
      <c r="E54" s="86">
        <f t="shared" si="12"/>
        <v>363.217</v>
      </c>
      <c r="F54" s="86">
        <f t="shared" si="12"/>
        <v>329.508</v>
      </c>
      <c r="G54" s="86">
        <f t="shared" si="12"/>
        <v>326.34400000000005</v>
      </c>
      <c r="H54" s="86">
        <f t="shared" si="12"/>
        <v>308.64400000000006</v>
      </c>
      <c r="I54" s="86">
        <f t="shared" si="12"/>
        <v>330.345</v>
      </c>
      <c r="J54" s="86">
        <f t="shared" si="12"/>
        <v>326.37</v>
      </c>
      <c r="K54" s="86">
        <f t="shared" si="12"/>
        <v>315.892</v>
      </c>
      <c r="L54" s="86">
        <f t="shared" si="12"/>
        <v>357.675</v>
      </c>
      <c r="M54" s="86">
        <f t="shared" si="12"/>
        <v>363.808</v>
      </c>
      <c r="N54" s="86">
        <f t="shared" si="12"/>
        <v>404.33200000000005</v>
      </c>
      <c r="O54" s="87">
        <f t="shared" si="12"/>
        <v>4168.8820000000005</v>
      </c>
      <c r="R54" t="s">
        <v>0</v>
      </c>
    </row>
    <row r="55" spans="1:18" ht="13.5" thickBot="1">
      <c r="A55" s="36"/>
      <c r="B55" s="81" t="s">
        <v>25</v>
      </c>
      <c r="C55" s="88">
        <f t="shared" si="12"/>
        <v>708.5999999999999</v>
      </c>
      <c r="D55" s="89">
        <f t="shared" si="12"/>
        <v>689.6</v>
      </c>
      <c r="E55" s="89">
        <f t="shared" si="12"/>
        <v>670.1999999999999</v>
      </c>
      <c r="F55" s="89">
        <f t="shared" si="12"/>
        <v>670.5</v>
      </c>
      <c r="G55" s="89">
        <f t="shared" si="12"/>
        <v>588.6</v>
      </c>
      <c r="H55" s="89">
        <f t="shared" si="12"/>
        <v>580</v>
      </c>
      <c r="I55" s="89">
        <f t="shared" si="12"/>
        <v>609.1</v>
      </c>
      <c r="J55" s="89">
        <f t="shared" si="12"/>
        <v>627.4</v>
      </c>
      <c r="K55" s="89">
        <f t="shared" si="12"/>
        <v>628.9</v>
      </c>
      <c r="L55" s="89">
        <f t="shared" si="12"/>
        <v>689.3</v>
      </c>
      <c r="M55" s="89">
        <f t="shared" si="12"/>
        <v>725.1999999999999</v>
      </c>
      <c r="N55" s="89">
        <f t="shared" si="12"/>
        <v>753.8</v>
      </c>
      <c r="O55" s="90">
        <v>753.8</v>
      </c>
      <c r="R55" t="s">
        <v>0</v>
      </c>
    </row>
    <row r="56" spans="1:15" ht="12.75">
      <c r="A56" s="17" t="s">
        <v>5</v>
      </c>
      <c r="B56" s="17" t="s">
        <v>24</v>
      </c>
      <c r="C56" s="2">
        <f aca="true" t="shared" si="13" ref="C56:O56">C18+C22+C34+C38+C42+C46</f>
        <v>258.14099999999996</v>
      </c>
      <c r="D56" s="67">
        <f t="shared" si="13"/>
        <v>238.50799999999998</v>
      </c>
      <c r="E56" s="67">
        <f t="shared" si="13"/>
        <v>265.577</v>
      </c>
      <c r="F56" s="67">
        <f t="shared" si="13"/>
        <v>281.70399999999995</v>
      </c>
      <c r="G56" s="67">
        <f t="shared" si="13"/>
        <v>289.14000000000004</v>
      </c>
      <c r="H56" s="67">
        <f t="shared" si="13"/>
        <v>273.74000000000007</v>
      </c>
      <c r="I56" s="67">
        <f t="shared" si="13"/>
        <v>317.40200000000004</v>
      </c>
      <c r="J56" s="67">
        <f t="shared" si="13"/>
        <v>296.49699999999996</v>
      </c>
      <c r="K56" s="67">
        <f t="shared" si="13"/>
        <v>284.319</v>
      </c>
      <c r="L56" s="67">
        <f t="shared" si="13"/>
        <v>314.135</v>
      </c>
      <c r="M56" s="67">
        <f t="shared" si="13"/>
        <v>264.12399999999997</v>
      </c>
      <c r="N56" s="67">
        <f t="shared" si="13"/>
        <v>292.374</v>
      </c>
      <c r="O56" s="50">
        <f t="shared" si="13"/>
        <v>3375.6680000000006</v>
      </c>
    </row>
    <row r="57" spans="1:15" ht="12.75">
      <c r="A57" s="51"/>
      <c r="B57" s="58" t="s">
        <v>25</v>
      </c>
      <c r="C57" s="68">
        <f>C55-C59-C61-C63-C65</f>
        <v>446.4999999999999</v>
      </c>
      <c r="D57" s="41">
        <f>D55-D59-D61-D63-D65</f>
        <v>427.1</v>
      </c>
      <c r="E57" s="41">
        <f>E55-E59-E61-E63-E65</f>
        <v>439.79999999999995</v>
      </c>
      <c r="F57" s="41">
        <f aca="true" t="shared" si="14" ref="F57:K57">F55-F59-F61-F65</f>
        <v>584</v>
      </c>
      <c r="G57" s="41">
        <f t="shared" si="14"/>
        <v>531.6</v>
      </c>
      <c r="H57" s="41">
        <f t="shared" si="14"/>
        <v>523</v>
      </c>
      <c r="I57" s="41">
        <f t="shared" si="14"/>
        <v>555.1</v>
      </c>
      <c r="J57" s="41">
        <f t="shared" si="14"/>
        <v>574.4</v>
      </c>
      <c r="K57" s="41">
        <f t="shared" si="14"/>
        <v>576.9</v>
      </c>
      <c r="L57" s="41">
        <f>L55-L59-L61-L63-L65</f>
        <v>587.5999999999999</v>
      </c>
      <c r="M57" s="41">
        <f>M55-M59-M61-M63-M65</f>
        <v>505.9</v>
      </c>
      <c r="N57" s="41">
        <f>N55-N59-N61-N63-N65</f>
        <v>533</v>
      </c>
      <c r="O57" s="26">
        <v>587.6</v>
      </c>
    </row>
    <row r="58" spans="1:15" ht="12.75">
      <c r="A58" s="53" t="s">
        <v>35</v>
      </c>
      <c r="B58" s="51" t="s">
        <v>24</v>
      </c>
      <c r="C58" s="31">
        <v>104.44</v>
      </c>
      <c r="D58" s="37">
        <v>84.68</v>
      </c>
      <c r="E58" s="37">
        <v>83.45</v>
      </c>
      <c r="F58" s="37">
        <v>39.87</v>
      </c>
      <c r="G58" s="37">
        <v>27.27</v>
      </c>
      <c r="H58" s="37">
        <v>24.97</v>
      </c>
      <c r="I58" s="37">
        <v>4.01</v>
      </c>
      <c r="J58" s="37">
        <v>21.44</v>
      </c>
      <c r="K58" s="37">
        <v>24.64</v>
      </c>
      <c r="L58" s="37">
        <v>37.43</v>
      </c>
      <c r="M58" s="37">
        <v>87.56</v>
      </c>
      <c r="N58" s="37">
        <v>98.31</v>
      </c>
      <c r="O58" s="12">
        <f>O12+O28+O48</f>
        <v>638.0600000000001</v>
      </c>
    </row>
    <row r="59" spans="1:15" ht="12.75">
      <c r="A59" s="51"/>
      <c r="B59" s="51" t="s">
        <v>25</v>
      </c>
      <c r="C59" s="30">
        <v>191</v>
      </c>
      <c r="D59" s="14">
        <v>191</v>
      </c>
      <c r="E59" s="14">
        <v>191</v>
      </c>
      <c r="F59" s="14">
        <v>75</v>
      </c>
      <c r="G59" s="14">
        <v>42</v>
      </c>
      <c r="H59" s="14">
        <v>42</v>
      </c>
      <c r="I59" s="14">
        <v>41</v>
      </c>
      <c r="J59" s="14">
        <v>41</v>
      </c>
      <c r="K59" s="14">
        <v>42</v>
      </c>
      <c r="L59" s="14">
        <v>75</v>
      </c>
      <c r="M59" s="14">
        <v>191</v>
      </c>
      <c r="N59" s="14">
        <v>191</v>
      </c>
      <c r="O59" s="15">
        <v>191</v>
      </c>
    </row>
    <row r="60" spans="1:15" ht="12.75">
      <c r="A60" s="53" t="s">
        <v>36</v>
      </c>
      <c r="B60" s="51" t="s">
        <v>24</v>
      </c>
      <c r="C60" s="30">
        <v>16.635</v>
      </c>
      <c r="D60" s="13">
        <v>13.361</v>
      </c>
      <c r="E60" s="13">
        <v>2.78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6">
        <f>O14+O30+O50</f>
        <v>32.78</v>
      </c>
    </row>
    <row r="61" spans="1:15" ht="12.75">
      <c r="A61" s="51"/>
      <c r="B61" s="18" t="s">
        <v>25</v>
      </c>
      <c r="C61" s="30">
        <v>42</v>
      </c>
      <c r="D61" s="13">
        <v>42</v>
      </c>
      <c r="E61" s="13">
        <v>15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5">
        <v>42</v>
      </c>
    </row>
    <row r="62" spans="1:15" ht="12.75">
      <c r="A62" s="53" t="s">
        <v>6</v>
      </c>
      <c r="B62" s="51" t="s">
        <v>24</v>
      </c>
      <c r="C62" s="30">
        <v>12.312</v>
      </c>
      <c r="D62" s="13">
        <v>10.293</v>
      </c>
      <c r="E62" s="13">
        <v>7.987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1.676</v>
      </c>
      <c r="M62" s="13">
        <v>9.191</v>
      </c>
      <c r="N62" s="13">
        <v>11.715</v>
      </c>
      <c r="O62" s="15">
        <f>O10+O26+O52</f>
        <v>53.174</v>
      </c>
    </row>
    <row r="63" spans="1:15" ht="12.75">
      <c r="A63" s="51"/>
      <c r="B63" s="51" t="s">
        <v>25</v>
      </c>
      <c r="C63" s="30">
        <v>23.1</v>
      </c>
      <c r="D63" s="13">
        <v>23.5</v>
      </c>
      <c r="E63" s="13">
        <v>17.4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18.2</v>
      </c>
      <c r="M63" s="13">
        <v>21.8</v>
      </c>
      <c r="N63" s="13">
        <v>23.8</v>
      </c>
      <c r="O63" s="15">
        <v>23.8</v>
      </c>
    </row>
    <row r="64" spans="1:15" ht="12.75">
      <c r="A64" s="18" t="s">
        <v>2</v>
      </c>
      <c r="B64" s="58" t="s">
        <v>24</v>
      </c>
      <c r="C64" s="48">
        <v>1.933</v>
      </c>
      <c r="D64" s="23">
        <v>2.433</v>
      </c>
      <c r="E64" s="23">
        <v>3.433</v>
      </c>
      <c r="F64" s="23">
        <v>7.933</v>
      </c>
      <c r="G64" s="23">
        <v>9.933</v>
      </c>
      <c r="H64" s="23">
        <v>9.933</v>
      </c>
      <c r="I64" s="23">
        <v>8.933</v>
      </c>
      <c r="J64" s="23">
        <v>8.433</v>
      </c>
      <c r="K64" s="23">
        <v>6.933</v>
      </c>
      <c r="L64" s="23">
        <v>4.433</v>
      </c>
      <c r="M64" s="23">
        <v>2.933</v>
      </c>
      <c r="N64" s="23">
        <v>1.933</v>
      </c>
      <c r="O64" s="26">
        <f>O16+O32</f>
        <v>69.2</v>
      </c>
    </row>
    <row r="65" spans="1:15" ht="13.5" thickBot="1">
      <c r="A65" s="19"/>
      <c r="B65" s="53" t="s">
        <v>25</v>
      </c>
      <c r="C65" s="33">
        <v>6</v>
      </c>
      <c r="D65" s="29">
        <v>6</v>
      </c>
      <c r="E65" s="29">
        <v>7</v>
      </c>
      <c r="F65" s="29">
        <v>11.5</v>
      </c>
      <c r="G65" s="29">
        <v>15</v>
      </c>
      <c r="H65" s="29">
        <v>15</v>
      </c>
      <c r="I65" s="29">
        <v>13</v>
      </c>
      <c r="J65" s="29">
        <v>12</v>
      </c>
      <c r="K65" s="29">
        <v>10</v>
      </c>
      <c r="L65" s="29">
        <v>8.5</v>
      </c>
      <c r="M65" s="29">
        <v>6.5</v>
      </c>
      <c r="N65" s="29">
        <v>6</v>
      </c>
      <c r="O65" s="35">
        <v>15</v>
      </c>
    </row>
    <row r="66" spans="1:17" ht="13.5" thickBot="1">
      <c r="A66" s="74" t="s">
        <v>32</v>
      </c>
      <c r="B66" s="44"/>
      <c r="C66" s="70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65"/>
      <c r="Q66" t="s">
        <v>0</v>
      </c>
    </row>
    <row r="67" spans="1:15" ht="12.75">
      <c r="A67" s="53" t="s">
        <v>35</v>
      </c>
      <c r="B67" s="51" t="s">
        <v>24</v>
      </c>
      <c r="C67" s="14">
        <v>120</v>
      </c>
      <c r="D67" s="13">
        <v>98</v>
      </c>
      <c r="E67" s="13">
        <v>97</v>
      </c>
      <c r="F67" s="13">
        <v>48</v>
      </c>
      <c r="G67" s="13">
        <v>33</v>
      </c>
      <c r="H67" s="13">
        <v>30</v>
      </c>
      <c r="I67" s="13">
        <v>5</v>
      </c>
      <c r="J67" s="13">
        <v>26</v>
      </c>
      <c r="K67" s="13">
        <v>30</v>
      </c>
      <c r="L67" s="13">
        <v>45</v>
      </c>
      <c r="M67" s="13">
        <v>102</v>
      </c>
      <c r="N67" s="13">
        <v>114</v>
      </c>
      <c r="O67" s="26">
        <f>SUM(C67:N67)</f>
        <v>748</v>
      </c>
    </row>
    <row r="68" spans="1:15" ht="12.75">
      <c r="A68" s="53" t="s">
        <v>36</v>
      </c>
      <c r="B68" s="58" t="s">
        <v>24</v>
      </c>
      <c r="C68" s="14">
        <v>20.5</v>
      </c>
      <c r="D68" s="13">
        <v>16.8</v>
      </c>
      <c r="E68" s="13">
        <v>4.5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6">
        <f>SUM(C68:N68)</f>
        <v>41.8</v>
      </c>
    </row>
    <row r="69" spans="1:15" ht="12.75">
      <c r="A69" s="61" t="s">
        <v>6</v>
      </c>
      <c r="B69" s="58" t="s">
        <v>24</v>
      </c>
      <c r="C69" s="14">
        <v>14.784</v>
      </c>
      <c r="D69" s="13">
        <v>12.5</v>
      </c>
      <c r="E69" s="13">
        <v>10.022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2.46</v>
      </c>
      <c r="M69" s="13">
        <v>11.52</v>
      </c>
      <c r="N69" s="13">
        <v>14.138</v>
      </c>
      <c r="O69" s="20">
        <f>SUM(C69:N69)</f>
        <v>65.424</v>
      </c>
    </row>
    <row r="70" spans="1:15" ht="12.75">
      <c r="A70" s="68" t="s">
        <v>2</v>
      </c>
      <c r="B70" s="58" t="s">
        <v>24</v>
      </c>
      <c r="C70" s="23">
        <v>2</v>
      </c>
      <c r="D70" s="23">
        <v>2.5</v>
      </c>
      <c r="E70" s="23">
        <v>3.5</v>
      </c>
      <c r="F70" s="23">
        <v>8</v>
      </c>
      <c r="G70" s="23">
        <v>10</v>
      </c>
      <c r="H70" s="23">
        <v>10</v>
      </c>
      <c r="I70" s="23">
        <v>9</v>
      </c>
      <c r="J70" s="23">
        <v>8.5</v>
      </c>
      <c r="K70" s="23">
        <v>7</v>
      </c>
      <c r="L70" s="23">
        <v>4.5</v>
      </c>
      <c r="M70" s="23">
        <v>3</v>
      </c>
      <c r="N70" s="23">
        <v>2</v>
      </c>
      <c r="O70" s="26">
        <f>SUM(C70:N70)</f>
        <v>70</v>
      </c>
    </row>
    <row r="71" spans="1:15" ht="13.5" thickBot="1">
      <c r="A71" s="75"/>
      <c r="B71" s="52"/>
      <c r="C71" s="34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5"/>
    </row>
  </sheetData>
  <printOptions/>
  <pageMargins left="0.3937007874015748" right="0.11811023622047245" top="0.5905511811023623" bottom="0.5905511811023623" header="0.11811023622047245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Zastavnetchii</dc:creator>
  <cp:keywords/>
  <dc:description/>
  <cp:lastModifiedBy>Rijcov</cp:lastModifiedBy>
  <cp:lastPrinted>2016-02-11T14:48:40Z</cp:lastPrinted>
  <dcterms:created xsi:type="dcterms:W3CDTF">2005-12-16T09:32:56Z</dcterms:created>
  <dcterms:modified xsi:type="dcterms:W3CDTF">2016-04-18T13:38:22Z</dcterms:modified>
  <cp:category/>
  <cp:version/>
  <cp:contentType/>
  <cp:contentStatus/>
</cp:coreProperties>
</file>