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825" windowWidth="13410" windowHeight="7425" activeTab="0"/>
  </bookViews>
  <sheets>
    <sheet name="Лист15" sheetId="1" r:id="rId1"/>
  </sheets>
  <definedNames/>
  <calcPr fullCalcOnLoad="1"/>
</workbook>
</file>

<file path=xl/sharedStrings.xml><?xml version="1.0" encoding="utf-8"?>
<sst xmlns="http://schemas.openxmlformats.org/spreadsheetml/2006/main" count="122" uniqueCount="38">
  <si>
    <t xml:space="preserve"> </t>
  </si>
  <si>
    <t>RED Nord</t>
  </si>
  <si>
    <t>NHE Costeşti</t>
  </si>
  <si>
    <t>AO "Ciment"</t>
  </si>
  <si>
    <t>Energocom</t>
  </si>
  <si>
    <t>CET - Nord</t>
  </si>
  <si>
    <t>În total</t>
  </si>
  <si>
    <t>Ianuarie</t>
  </si>
  <si>
    <t>Februarie</t>
  </si>
  <si>
    <t>Martie</t>
  </si>
  <si>
    <t>Aprilie</t>
  </si>
  <si>
    <t>Iunie</t>
  </si>
  <si>
    <t>Iulie</t>
  </si>
  <si>
    <t>August</t>
  </si>
  <si>
    <t>Septem.</t>
  </si>
  <si>
    <t>Noem.</t>
  </si>
  <si>
    <t>Anul</t>
  </si>
  <si>
    <t>Decem.</t>
  </si>
  <si>
    <t>Mai</t>
  </si>
  <si>
    <t>en.el.</t>
  </si>
  <si>
    <t>Cumpărător</t>
  </si>
  <si>
    <t>Vînzător</t>
  </si>
  <si>
    <t>MWh</t>
  </si>
  <si>
    <t>MW</t>
  </si>
  <si>
    <t>put.max</t>
  </si>
  <si>
    <t xml:space="preserve">Energocom </t>
  </si>
  <si>
    <t xml:space="preserve">ÎCS GNF Furnizare </t>
  </si>
  <si>
    <t>Energie S.A.</t>
  </si>
  <si>
    <t>ÎCS "RED UF" SA</t>
  </si>
  <si>
    <t>SA "FEE-Nord"</t>
  </si>
  <si>
    <t>Producerea en.el.</t>
  </si>
  <si>
    <t xml:space="preserve">Pronosticul livrării şi consumului de energie şi putere electrică </t>
  </si>
  <si>
    <t>CET str.M.Manole 3</t>
  </si>
  <si>
    <t>CET str.Vadul lui Vodă 5</t>
  </si>
  <si>
    <t>Octom.</t>
  </si>
  <si>
    <t>IS Moldelectrica</t>
  </si>
  <si>
    <t xml:space="preserve">                                           pentru  participanţii la PEE din Republica Moldova în anul 2018</t>
  </si>
  <si>
    <t>Pronosticul a fost întocmit ţinînd seama de hotărîrea ANRE nr.362/2016 din 29 decembrie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</si>
</sst>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0"/>
    <numFmt numFmtId="175" formatCode="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2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8" xfId="0" applyBorder="1" applyAlignment="1">
      <alignment/>
    </xf>
    <xf numFmtId="0" fontId="0" fillId="0" borderId="28" xfId="0" applyFill="1" applyBorder="1" applyAlignment="1">
      <alignment/>
    </xf>
    <xf numFmtId="0" fontId="0" fillId="0" borderId="39" xfId="0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33" borderId="24" xfId="0" applyFont="1" applyFill="1" applyBorder="1" applyAlignment="1">
      <alignment/>
    </xf>
    <xf numFmtId="0" fontId="0" fillId="33" borderId="41" xfId="0" applyFill="1" applyBorder="1" applyAlignment="1">
      <alignment/>
    </xf>
    <xf numFmtId="0" fontId="0" fillId="0" borderId="43" xfId="0" applyBorder="1" applyAlignment="1">
      <alignment/>
    </xf>
    <xf numFmtId="0" fontId="0" fillId="0" borderId="36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41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4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2" xfId="0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5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51" xfId="0" applyFont="1" applyFill="1" applyBorder="1" applyAlignment="1">
      <alignment/>
    </xf>
    <xf numFmtId="173" fontId="4" fillId="33" borderId="28" xfId="0" applyNumberFormat="1" applyFont="1" applyFill="1" applyBorder="1" applyAlignment="1">
      <alignment/>
    </xf>
    <xf numFmtId="172" fontId="4" fillId="33" borderId="49" xfId="0" applyNumberFormat="1" applyFont="1" applyFill="1" applyBorder="1" applyAlignment="1">
      <alignment/>
    </xf>
    <xf numFmtId="172" fontId="4" fillId="33" borderId="28" xfId="0" applyNumberFormat="1" applyFont="1" applyFill="1" applyBorder="1" applyAlignment="1">
      <alignment/>
    </xf>
    <xf numFmtId="172" fontId="4" fillId="33" borderId="36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24" xfId="0" applyFont="1" applyBorder="1" applyAlignment="1">
      <alignment/>
    </xf>
    <xf numFmtId="172" fontId="0" fillId="0" borderId="36" xfId="0" applyNumberFormat="1" applyFill="1" applyBorder="1" applyAlignment="1">
      <alignment/>
    </xf>
    <xf numFmtId="0" fontId="4" fillId="0" borderId="10" xfId="0" applyFont="1" applyBorder="1" applyAlignment="1">
      <alignment/>
    </xf>
    <xf numFmtId="173" fontId="4" fillId="33" borderId="49" xfId="0" applyNumberFormat="1" applyFont="1" applyFill="1" applyBorder="1" applyAlignment="1">
      <alignment/>
    </xf>
    <xf numFmtId="175" fontId="4" fillId="33" borderId="37" xfId="0" applyNumberFormat="1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7" xfId="0" applyFont="1" applyBorder="1" applyAlignment="1">
      <alignment/>
    </xf>
    <xf numFmtId="172" fontId="0" fillId="0" borderId="58" xfId="0" applyNumberFormat="1" applyFont="1" applyBorder="1" applyAlignment="1">
      <alignment/>
    </xf>
    <xf numFmtId="172" fontId="0" fillId="0" borderId="52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19" xfId="0" applyNumberFormat="1" applyFont="1" applyBorder="1" applyAlignment="1">
      <alignment/>
    </xf>
    <xf numFmtId="175" fontId="0" fillId="0" borderId="29" xfId="0" applyNumberFormat="1" applyFon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54" xfId="0" applyNumberFormat="1" applyFont="1" applyBorder="1" applyAlignment="1">
      <alignment/>
    </xf>
    <xf numFmtId="172" fontId="0" fillId="0" borderId="33" xfId="0" applyNumberFormat="1" applyFont="1" applyBorder="1" applyAlignment="1">
      <alignment/>
    </xf>
    <xf numFmtId="172" fontId="0" fillId="0" borderId="19" xfId="0" applyNumberFormat="1" applyFill="1" applyBorder="1" applyAlignment="1">
      <alignment/>
    </xf>
    <xf numFmtId="172" fontId="0" fillId="0" borderId="22" xfId="0" applyNumberFormat="1" applyFill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0" xfId="0" applyNumberFormat="1" applyFill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8" xfId="0" applyNumberFormat="1" applyBorder="1" applyAlignment="1">
      <alignment/>
    </xf>
    <xf numFmtId="2" fontId="4" fillId="33" borderId="2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625" style="0" customWidth="1"/>
    <col min="2" max="2" width="6.875" style="0" customWidth="1"/>
    <col min="3" max="3" width="9.00390625" style="0" customWidth="1"/>
    <col min="15" max="15" width="11.125" style="0" customWidth="1"/>
  </cols>
  <sheetData>
    <row r="1" spans="1:9" ht="18">
      <c r="A1" s="1"/>
      <c r="B1" s="1"/>
      <c r="C1" s="20" t="s">
        <v>31</v>
      </c>
      <c r="D1" s="20"/>
      <c r="E1" s="21"/>
      <c r="F1" s="21"/>
      <c r="G1" s="21"/>
      <c r="H1" s="21"/>
      <c r="I1" s="21"/>
    </row>
    <row r="2" spans="1:15" ht="18">
      <c r="A2" s="20" t="s">
        <v>36</v>
      </c>
      <c r="B2" s="20"/>
      <c r="C2" s="21"/>
      <c r="D2" s="21"/>
      <c r="E2" s="21"/>
      <c r="F2" s="21"/>
      <c r="G2" s="21"/>
      <c r="H2" s="21"/>
      <c r="I2" s="21"/>
      <c r="J2" s="20"/>
      <c r="K2" s="21"/>
      <c r="L2" s="21"/>
      <c r="M2" s="21"/>
      <c r="N2" s="21"/>
      <c r="O2" s="21"/>
    </row>
    <row r="4" ht="13.5" thickBot="1"/>
    <row r="5" spans="1:15" ht="12.75">
      <c r="A5" s="15" t="s">
        <v>20</v>
      </c>
      <c r="B5" s="39" t="s">
        <v>19</v>
      </c>
      <c r="C5" s="61" t="s">
        <v>7</v>
      </c>
      <c r="D5" s="3" t="s">
        <v>8</v>
      </c>
      <c r="E5" s="3" t="s">
        <v>9</v>
      </c>
      <c r="F5" s="3" t="s">
        <v>10</v>
      </c>
      <c r="G5" s="3" t="s">
        <v>18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34</v>
      </c>
      <c r="M5" s="3" t="s">
        <v>15</v>
      </c>
      <c r="N5" s="3" t="s">
        <v>17</v>
      </c>
      <c r="O5" s="4" t="s">
        <v>16</v>
      </c>
    </row>
    <row r="6" spans="1:15" ht="13.5" thickBot="1">
      <c r="A6" s="46" t="s">
        <v>21</v>
      </c>
      <c r="B6" s="46" t="s">
        <v>24</v>
      </c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3.5" thickBot="1">
      <c r="A7" s="60">
        <v>1</v>
      </c>
      <c r="B7" s="60">
        <v>2</v>
      </c>
      <c r="C7" s="59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8">
        <v>15</v>
      </c>
    </row>
    <row r="8" spans="1:15" ht="12.75">
      <c r="A8" s="41" t="s">
        <v>26</v>
      </c>
      <c r="B8" s="64" t="s">
        <v>22</v>
      </c>
      <c r="C8" s="66">
        <v>269.504</v>
      </c>
      <c r="D8" s="66">
        <v>246.745</v>
      </c>
      <c r="E8" s="66">
        <v>229.028</v>
      </c>
      <c r="F8" s="66">
        <v>199.725</v>
      </c>
      <c r="G8" s="66">
        <v>202.141</v>
      </c>
      <c r="H8" s="66">
        <v>196.641</v>
      </c>
      <c r="I8" s="66">
        <v>207.741</v>
      </c>
      <c r="J8" s="70">
        <v>216.532</v>
      </c>
      <c r="K8" s="66">
        <v>219.407</v>
      </c>
      <c r="L8" s="66">
        <v>223.866</v>
      </c>
      <c r="M8" s="66">
        <v>239.251</v>
      </c>
      <c r="N8" s="66">
        <v>258.215</v>
      </c>
      <c r="O8" s="67">
        <f>SUM(C8:N8)</f>
        <v>2708.7960000000003</v>
      </c>
    </row>
    <row r="9" spans="1:15" ht="13.5" thickBot="1">
      <c r="A9" s="57" t="s">
        <v>27</v>
      </c>
      <c r="B9" s="48" t="s">
        <v>23</v>
      </c>
      <c r="C9" s="68">
        <v>500</v>
      </c>
      <c r="D9" s="68">
        <v>490</v>
      </c>
      <c r="E9" s="68">
        <v>420</v>
      </c>
      <c r="F9" s="68">
        <v>400</v>
      </c>
      <c r="G9" s="68">
        <v>365</v>
      </c>
      <c r="H9" s="68">
        <v>390</v>
      </c>
      <c r="I9" s="68">
        <v>380</v>
      </c>
      <c r="J9" s="68">
        <v>415</v>
      </c>
      <c r="K9" s="68">
        <v>410</v>
      </c>
      <c r="L9" s="68">
        <v>435</v>
      </c>
      <c r="M9" s="68">
        <v>455</v>
      </c>
      <c r="N9" s="68">
        <v>460</v>
      </c>
      <c r="O9" s="69">
        <f>MAX(C9:N9)</f>
        <v>500</v>
      </c>
    </row>
    <row r="10" spans="1:15" ht="12.75">
      <c r="A10" s="39" t="s">
        <v>5</v>
      </c>
      <c r="B10" s="87" t="s">
        <v>22</v>
      </c>
      <c r="C10" s="88">
        <v>8.388</v>
      </c>
      <c r="D10" s="89">
        <v>5.4967</v>
      </c>
      <c r="E10" s="89">
        <v>5.4115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3.3379</v>
      </c>
      <c r="M10" s="89">
        <v>6.9203</v>
      </c>
      <c r="N10" s="89">
        <v>7.8047</v>
      </c>
      <c r="O10" s="121">
        <f>SUM(C10:N10)</f>
        <v>37.3591</v>
      </c>
    </row>
    <row r="11" spans="1:15" ht="12.75">
      <c r="A11" s="81"/>
      <c r="B11" s="91" t="s">
        <v>23</v>
      </c>
      <c r="C11" s="116">
        <f>C63*0.7754</f>
        <v>17.91174</v>
      </c>
      <c r="D11" s="117">
        <f>D63*0.7754</f>
        <v>14.655059999999999</v>
      </c>
      <c r="E11" s="117">
        <f>E63*0.7593</f>
        <v>10.857990000000001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117">
        <f>L63*0.7593</f>
        <v>11.46543</v>
      </c>
      <c r="M11" s="117">
        <f>M63*0.7593</f>
        <v>15.717509999999999</v>
      </c>
      <c r="N11" s="117">
        <f>N63*0.7754</f>
        <v>17.60158</v>
      </c>
      <c r="O11" s="122">
        <f>MAX(C11:N11)</f>
        <v>17.91174</v>
      </c>
    </row>
    <row r="12" spans="1:15" ht="12.75">
      <c r="A12" s="46" t="s">
        <v>32</v>
      </c>
      <c r="B12" s="93" t="s">
        <v>22</v>
      </c>
      <c r="C12" s="118">
        <v>99.354</v>
      </c>
      <c r="D12" s="119">
        <v>70.858</v>
      </c>
      <c r="E12" s="119">
        <v>65.195</v>
      </c>
      <c r="F12" s="95">
        <v>19.516</v>
      </c>
      <c r="G12" s="95">
        <v>19.544</v>
      </c>
      <c r="H12" s="95">
        <v>0</v>
      </c>
      <c r="I12" s="95">
        <v>0</v>
      </c>
      <c r="J12" s="95">
        <v>0</v>
      </c>
      <c r="K12" s="95">
        <v>0</v>
      </c>
      <c r="L12" s="95">
        <v>38.281</v>
      </c>
      <c r="M12" s="95">
        <v>67.351</v>
      </c>
      <c r="N12" s="95">
        <v>93.101</v>
      </c>
      <c r="O12" s="122">
        <f>SUM(C12:N12)</f>
        <v>473.2</v>
      </c>
    </row>
    <row r="13" spans="1:15" ht="12.75">
      <c r="A13" s="81" t="s">
        <v>0</v>
      </c>
      <c r="B13" s="93" t="s">
        <v>23</v>
      </c>
      <c r="C13" s="118">
        <f>C59*0.7754</f>
        <v>148.10139999999998</v>
      </c>
      <c r="D13" s="119">
        <f>D59*0.7754</f>
        <v>148.10139999999998</v>
      </c>
      <c r="E13" s="119">
        <f>E59*0.7593</f>
        <v>145.0263</v>
      </c>
      <c r="F13" s="95">
        <f>F59*0.7593</f>
        <v>53.150999999999996</v>
      </c>
      <c r="G13" s="95">
        <f>G59*0.7593</f>
        <v>31.8906</v>
      </c>
      <c r="H13" s="95">
        <v>0</v>
      </c>
      <c r="I13" s="95">
        <v>0</v>
      </c>
      <c r="J13" s="95">
        <v>0</v>
      </c>
      <c r="K13" s="117">
        <v>0</v>
      </c>
      <c r="L13" s="117">
        <f>L59*0.7593</f>
        <v>66.8184</v>
      </c>
      <c r="M13" s="117">
        <f>M59*0.7593</f>
        <v>145.0263</v>
      </c>
      <c r="N13" s="117">
        <f>N59*0.7754</f>
        <v>148.10139999999998</v>
      </c>
      <c r="O13" s="122">
        <f>MAX(C13:N13)</f>
        <v>148.10139999999998</v>
      </c>
    </row>
    <row r="14" spans="1:15" ht="12.75">
      <c r="A14" s="46" t="s">
        <v>33</v>
      </c>
      <c r="B14" s="93" t="s">
        <v>22</v>
      </c>
      <c r="C14" s="94">
        <v>0</v>
      </c>
      <c r="D14" s="95">
        <v>0</v>
      </c>
      <c r="E14" s="95">
        <v>0</v>
      </c>
      <c r="F14" s="95">
        <v>0</v>
      </c>
      <c r="G14" s="95">
        <v>0</v>
      </c>
      <c r="H14" s="95">
        <v>3.264</v>
      </c>
      <c r="I14" s="95">
        <v>2.768</v>
      </c>
      <c r="J14" s="95">
        <v>2.345</v>
      </c>
      <c r="K14" s="95">
        <v>2.787</v>
      </c>
      <c r="L14" s="95">
        <v>0</v>
      </c>
      <c r="M14" s="96">
        <v>0</v>
      </c>
      <c r="N14" s="95">
        <v>0</v>
      </c>
      <c r="O14" s="80">
        <f>SUM(C14:N14)</f>
        <v>11.164000000000001</v>
      </c>
    </row>
    <row r="15" spans="1:15" ht="12.75">
      <c r="A15" s="44" t="s">
        <v>0</v>
      </c>
      <c r="B15" s="93" t="s">
        <v>23</v>
      </c>
      <c r="C15" s="94">
        <v>0</v>
      </c>
      <c r="D15" s="95">
        <v>0</v>
      </c>
      <c r="E15" s="95">
        <v>0</v>
      </c>
      <c r="F15" s="95">
        <v>0</v>
      </c>
      <c r="G15" s="95">
        <v>0</v>
      </c>
      <c r="H15" s="95">
        <f>H61*0.7593</f>
        <v>7.593</v>
      </c>
      <c r="I15" s="95">
        <f>I61*0.7593</f>
        <v>6.0744</v>
      </c>
      <c r="J15" s="95">
        <f>J61*0.7593</f>
        <v>6.0744</v>
      </c>
      <c r="K15" s="95">
        <f>K61*0.7593</f>
        <v>7.593</v>
      </c>
      <c r="L15" s="95">
        <v>0</v>
      </c>
      <c r="M15" s="95">
        <v>0</v>
      </c>
      <c r="N15" s="95">
        <v>0</v>
      </c>
      <c r="O15" s="80">
        <f>MAX(C15:N15)</f>
        <v>7.593</v>
      </c>
    </row>
    <row r="16" spans="1:15" ht="12.75">
      <c r="A16" s="46" t="s">
        <v>2</v>
      </c>
      <c r="B16" s="93" t="s">
        <v>22</v>
      </c>
      <c r="C16" s="94">
        <v>1.3436</v>
      </c>
      <c r="D16" s="95">
        <v>1.6911</v>
      </c>
      <c r="E16" s="95">
        <v>2.0386</v>
      </c>
      <c r="F16" s="95">
        <v>5.5136</v>
      </c>
      <c r="G16" s="95">
        <v>6.9036</v>
      </c>
      <c r="H16" s="95">
        <v>6.9036</v>
      </c>
      <c r="I16" s="95">
        <v>5.1661</v>
      </c>
      <c r="J16" s="95">
        <v>5.1661</v>
      </c>
      <c r="K16" s="95">
        <v>3.0811</v>
      </c>
      <c r="L16" s="95">
        <v>3.0811</v>
      </c>
      <c r="M16" s="95">
        <v>2.0386</v>
      </c>
      <c r="N16" s="95">
        <v>1.6911</v>
      </c>
      <c r="O16" s="122">
        <f>SUM(C16:N16)</f>
        <v>44.6182</v>
      </c>
    </row>
    <row r="17" spans="1:15" ht="12.75">
      <c r="A17" s="82"/>
      <c r="B17" s="93" t="s">
        <v>23</v>
      </c>
      <c r="C17" s="118">
        <f aca="true" t="shared" si="0" ref="C17:N17">C65*0.695</f>
        <v>4.17</v>
      </c>
      <c r="D17" s="119">
        <f t="shared" si="0"/>
        <v>4.17</v>
      </c>
      <c r="E17" s="119">
        <f t="shared" si="0"/>
        <v>4.864999999999999</v>
      </c>
      <c r="F17" s="119">
        <f t="shared" si="0"/>
        <v>7.9925</v>
      </c>
      <c r="G17" s="119">
        <f t="shared" si="0"/>
        <v>10.424999999999999</v>
      </c>
      <c r="H17" s="119">
        <f t="shared" si="0"/>
        <v>10.424999999999999</v>
      </c>
      <c r="I17" s="119">
        <f t="shared" si="0"/>
        <v>7.645</v>
      </c>
      <c r="J17" s="119">
        <f t="shared" si="0"/>
        <v>7.645</v>
      </c>
      <c r="K17" s="119">
        <f t="shared" si="0"/>
        <v>5.9075</v>
      </c>
      <c r="L17" s="119">
        <f t="shared" si="0"/>
        <v>5.9075</v>
      </c>
      <c r="M17" s="119">
        <f t="shared" si="0"/>
        <v>4.5175</v>
      </c>
      <c r="N17" s="119">
        <f t="shared" si="0"/>
        <v>4.17</v>
      </c>
      <c r="O17" s="122">
        <f>MAX(C17:N17)</f>
        <v>10.424999999999999</v>
      </c>
    </row>
    <row r="18" spans="1:15" ht="12.75">
      <c r="A18" s="46" t="s">
        <v>25</v>
      </c>
      <c r="B18" s="93" t="s">
        <v>22</v>
      </c>
      <c r="C18" s="94">
        <f>C8-C10-C12-C14-C16</f>
        <v>160.41840000000005</v>
      </c>
      <c r="D18" s="95">
        <f aca="true" t="shared" si="1" ref="D18:O19">D8-D10-D12-D14-D16</f>
        <v>168.6992</v>
      </c>
      <c r="E18" s="95">
        <f t="shared" si="1"/>
        <v>156.3829</v>
      </c>
      <c r="F18" s="95">
        <f t="shared" si="1"/>
        <v>174.6954</v>
      </c>
      <c r="G18" s="95">
        <f t="shared" si="1"/>
        <v>175.69339999999997</v>
      </c>
      <c r="H18" s="95">
        <f t="shared" si="1"/>
        <v>186.47339999999997</v>
      </c>
      <c r="I18" s="95">
        <f t="shared" si="1"/>
        <v>199.8069</v>
      </c>
      <c r="J18" s="95">
        <f t="shared" si="1"/>
        <v>209.0209</v>
      </c>
      <c r="K18" s="95">
        <f t="shared" si="1"/>
        <v>213.5389</v>
      </c>
      <c r="L18" s="95">
        <f t="shared" si="1"/>
        <v>179.16600000000003</v>
      </c>
      <c r="M18" s="95">
        <f t="shared" si="1"/>
        <v>162.9411</v>
      </c>
      <c r="N18" s="95">
        <f t="shared" si="1"/>
        <v>155.61819999999997</v>
      </c>
      <c r="O18" s="122">
        <f t="shared" si="1"/>
        <v>2142.4547000000002</v>
      </c>
    </row>
    <row r="19" spans="1:15" ht="13.5" thickBot="1">
      <c r="A19" s="17" t="s">
        <v>0</v>
      </c>
      <c r="B19" s="97" t="s">
        <v>23</v>
      </c>
      <c r="C19" s="123">
        <f>C9-C11-C13-C15-C17</f>
        <v>329.81685999999996</v>
      </c>
      <c r="D19" s="124">
        <f>D9-D11-D13-D15-D17</f>
        <v>323.07354000000004</v>
      </c>
      <c r="E19" s="124">
        <f t="shared" si="1"/>
        <v>259.25071</v>
      </c>
      <c r="F19" s="124">
        <f t="shared" si="1"/>
        <v>338.8565</v>
      </c>
      <c r="G19" s="124">
        <f t="shared" si="1"/>
        <v>322.6844</v>
      </c>
      <c r="H19" s="124">
        <f t="shared" si="1"/>
        <v>371.98199999999997</v>
      </c>
      <c r="I19" s="124">
        <f t="shared" si="1"/>
        <v>366.2806</v>
      </c>
      <c r="J19" s="124">
        <f t="shared" si="1"/>
        <v>401.2806</v>
      </c>
      <c r="K19" s="124">
        <f t="shared" si="1"/>
        <v>396.49949999999995</v>
      </c>
      <c r="L19" s="124">
        <f t="shared" si="1"/>
        <v>350.80866999999995</v>
      </c>
      <c r="M19" s="124">
        <f t="shared" si="1"/>
        <v>289.73869</v>
      </c>
      <c r="N19" s="124">
        <f t="shared" si="1"/>
        <v>290.12701999999996</v>
      </c>
      <c r="O19" s="122">
        <f>MAX(C19:N19)</f>
        <v>401.2806</v>
      </c>
    </row>
    <row r="20" spans="1:15" ht="12.75">
      <c r="A20" s="41" t="s">
        <v>28</v>
      </c>
      <c r="B20" s="64" t="s">
        <v>22</v>
      </c>
      <c r="C20" s="66">
        <v>21.167</v>
      </c>
      <c r="D20" s="66">
        <v>11.102</v>
      </c>
      <c r="E20" s="66">
        <v>16.07</v>
      </c>
      <c r="F20" s="66">
        <v>18.451</v>
      </c>
      <c r="G20" s="66">
        <v>11.727</v>
      </c>
      <c r="H20" s="66">
        <v>19.962</v>
      </c>
      <c r="I20" s="66">
        <v>22.742</v>
      </c>
      <c r="J20" s="70">
        <v>19.48</v>
      </c>
      <c r="K20" s="66">
        <v>10.698</v>
      </c>
      <c r="L20" s="66">
        <v>28.036</v>
      </c>
      <c r="M20" s="66">
        <v>29.75</v>
      </c>
      <c r="N20" s="66">
        <v>34.349</v>
      </c>
      <c r="O20" s="71">
        <f>SUM(C20:N20)</f>
        <v>243.53400000000002</v>
      </c>
    </row>
    <row r="21" spans="1:15" ht="13.5" thickBot="1">
      <c r="A21" s="58"/>
      <c r="B21" s="48" t="s">
        <v>23</v>
      </c>
      <c r="C21" s="72">
        <v>40</v>
      </c>
      <c r="D21" s="73">
        <v>25</v>
      </c>
      <c r="E21" s="73">
        <v>30</v>
      </c>
      <c r="F21" s="73">
        <v>40</v>
      </c>
      <c r="G21" s="73">
        <v>25</v>
      </c>
      <c r="H21" s="73">
        <v>40</v>
      </c>
      <c r="I21" s="73">
        <v>45</v>
      </c>
      <c r="J21" s="73">
        <v>40</v>
      </c>
      <c r="K21" s="73">
        <v>20</v>
      </c>
      <c r="L21" s="73">
        <v>55</v>
      </c>
      <c r="M21" s="73">
        <v>60</v>
      </c>
      <c r="N21" s="73">
        <v>70</v>
      </c>
      <c r="O21" s="69">
        <f>MAX(C21:N21)</f>
        <v>70</v>
      </c>
    </row>
    <row r="22" spans="1:15" ht="12.75">
      <c r="A22" s="46" t="s">
        <v>25</v>
      </c>
      <c r="B22" s="52" t="s">
        <v>22</v>
      </c>
      <c r="C22" s="29">
        <f aca="true" t="shared" si="2" ref="C22:N23">C20</f>
        <v>21.167</v>
      </c>
      <c r="D22" s="42">
        <f t="shared" si="2"/>
        <v>11.102</v>
      </c>
      <c r="E22" s="42">
        <f t="shared" si="2"/>
        <v>16.07</v>
      </c>
      <c r="F22" s="42">
        <f t="shared" si="2"/>
        <v>18.451</v>
      </c>
      <c r="G22" s="42">
        <f t="shared" si="2"/>
        <v>11.727</v>
      </c>
      <c r="H22" s="42">
        <f t="shared" si="2"/>
        <v>19.962</v>
      </c>
      <c r="I22" s="42">
        <f t="shared" si="2"/>
        <v>22.742</v>
      </c>
      <c r="J22" s="42">
        <f t="shared" si="2"/>
        <v>19.48</v>
      </c>
      <c r="K22" s="42">
        <f t="shared" si="2"/>
        <v>10.698</v>
      </c>
      <c r="L22" s="42">
        <f t="shared" si="2"/>
        <v>28.036</v>
      </c>
      <c r="M22" s="42">
        <f t="shared" si="2"/>
        <v>29.75</v>
      </c>
      <c r="N22" s="42">
        <f t="shared" si="2"/>
        <v>34.349</v>
      </c>
      <c r="O22" s="43">
        <f>SUM(C22:N22)</f>
        <v>243.53400000000002</v>
      </c>
    </row>
    <row r="23" spans="1:15" ht="13.5" thickBot="1">
      <c r="A23" s="16"/>
      <c r="B23" s="9" t="s">
        <v>23</v>
      </c>
      <c r="C23" s="30">
        <f t="shared" si="2"/>
        <v>40</v>
      </c>
      <c r="D23" s="27">
        <f>D21</f>
        <v>25</v>
      </c>
      <c r="E23" s="27">
        <f t="shared" si="2"/>
        <v>30</v>
      </c>
      <c r="F23" s="27">
        <f t="shared" si="2"/>
        <v>40</v>
      </c>
      <c r="G23" s="27">
        <f t="shared" si="2"/>
        <v>25</v>
      </c>
      <c r="H23" s="27">
        <f t="shared" si="2"/>
        <v>40</v>
      </c>
      <c r="I23" s="27">
        <f t="shared" si="2"/>
        <v>45</v>
      </c>
      <c r="J23" s="27">
        <f t="shared" si="2"/>
        <v>40</v>
      </c>
      <c r="K23" s="27">
        <f t="shared" si="2"/>
        <v>20</v>
      </c>
      <c r="L23" s="27">
        <f t="shared" si="2"/>
        <v>55</v>
      </c>
      <c r="M23" s="27">
        <f t="shared" si="2"/>
        <v>60</v>
      </c>
      <c r="N23" s="27">
        <f t="shared" si="2"/>
        <v>70</v>
      </c>
      <c r="O23" s="25">
        <f>MAX(C23:N23)</f>
        <v>70</v>
      </c>
    </row>
    <row r="24" spans="1:15" ht="12.75">
      <c r="A24" s="41" t="s">
        <v>29</v>
      </c>
      <c r="B24" s="64" t="s">
        <v>22</v>
      </c>
      <c r="C24" s="66">
        <v>87</v>
      </c>
      <c r="D24" s="66">
        <v>79</v>
      </c>
      <c r="E24" s="66">
        <v>74</v>
      </c>
      <c r="F24" s="66">
        <v>69</v>
      </c>
      <c r="G24" s="66">
        <v>70</v>
      </c>
      <c r="H24" s="66">
        <v>71</v>
      </c>
      <c r="I24" s="66">
        <v>70</v>
      </c>
      <c r="J24" s="66">
        <v>77</v>
      </c>
      <c r="K24" s="66">
        <v>74</v>
      </c>
      <c r="L24" s="66">
        <v>78</v>
      </c>
      <c r="M24" s="66">
        <v>80</v>
      </c>
      <c r="N24" s="66">
        <v>82</v>
      </c>
      <c r="O24" s="74">
        <f>SUM(C24:N24)</f>
        <v>911</v>
      </c>
    </row>
    <row r="25" spans="1:15" ht="13.5" thickBot="1">
      <c r="A25" s="58"/>
      <c r="B25" s="48" t="s">
        <v>23</v>
      </c>
      <c r="C25" s="72">
        <v>180</v>
      </c>
      <c r="D25" s="73">
        <v>175</v>
      </c>
      <c r="E25" s="73">
        <v>165</v>
      </c>
      <c r="F25" s="73">
        <v>165</v>
      </c>
      <c r="G25" s="73">
        <v>145</v>
      </c>
      <c r="H25" s="73">
        <v>135</v>
      </c>
      <c r="I25" s="73">
        <v>135</v>
      </c>
      <c r="J25" s="73">
        <v>135</v>
      </c>
      <c r="K25" s="73">
        <v>155</v>
      </c>
      <c r="L25" s="73">
        <v>160</v>
      </c>
      <c r="M25" s="73">
        <v>175</v>
      </c>
      <c r="N25" s="73">
        <v>180</v>
      </c>
      <c r="O25" s="69">
        <f>MAX(C25:N25)</f>
        <v>180</v>
      </c>
    </row>
    <row r="26" spans="1:15" ht="12.75">
      <c r="A26" s="39" t="s">
        <v>5</v>
      </c>
      <c r="B26" s="98" t="s">
        <v>22</v>
      </c>
      <c r="C26" s="99">
        <v>3.6811</v>
      </c>
      <c r="D26" s="89">
        <v>2.4122</v>
      </c>
      <c r="E26" s="89">
        <v>1.5679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0.9671</v>
      </c>
      <c r="M26" s="89">
        <v>2.0051</v>
      </c>
      <c r="N26" s="89">
        <v>3.4251</v>
      </c>
      <c r="O26" s="90">
        <f>SUM(C26:N26)</f>
        <v>14.0585</v>
      </c>
    </row>
    <row r="27" spans="1:15" ht="12.75">
      <c r="A27" s="81"/>
      <c r="B27" s="100" t="s">
        <v>23</v>
      </c>
      <c r="C27" s="125">
        <f>C63*0.2246</f>
        <v>5.1882600000000005</v>
      </c>
      <c r="D27" s="119">
        <f>D63*0.2246</f>
        <v>4.24494</v>
      </c>
      <c r="E27" s="119">
        <f>E63*0.22</f>
        <v>3.1460000000000004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119">
        <f>L63*0.22</f>
        <v>3.322</v>
      </c>
      <c r="M27" s="119">
        <f>M63*0.22</f>
        <v>4.554</v>
      </c>
      <c r="N27" s="119">
        <f>N63*0.2246</f>
        <v>5.09842</v>
      </c>
      <c r="O27" s="120">
        <f>MAX(C27:N27)</f>
        <v>5.1882600000000005</v>
      </c>
    </row>
    <row r="28" spans="1:15" ht="12.75">
      <c r="A28" s="46" t="s">
        <v>32</v>
      </c>
      <c r="B28" s="102" t="s">
        <v>22</v>
      </c>
      <c r="C28" s="101">
        <v>28.778</v>
      </c>
      <c r="D28" s="95">
        <v>20.524</v>
      </c>
      <c r="E28" s="95">
        <v>18.89</v>
      </c>
      <c r="F28" s="95">
        <v>5.654</v>
      </c>
      <c r="G28" s="95">
        <v>5.662</v>
      </c>
      <c r="H28" s="95">
        <v>0</v>
      </c>
      <c r="I28" s="95">
        <v>0</v>
      </c>
      <c r="J28" s="95">
        <v>0</v>
      </c>
      <c r="K28" s="95">
        <v>0</v>
      </c>
      <c r="L28" s="95">
        <v>11.092</v>
      </c>
      <c r="M28" s="95">
        <v>19.514</v>
      </c>
      <c r="N28" s="95">
        <v>26.967</v>
      </c>
      <c r="O28" s="80">
        <f>SUM(C28:N28)</f>
        <v>137.08100000000002</v>
      </c>
    </row>
    <row r="29" spans="1:15" ht="12.75">
      <c r="A29" s="81" t="s">
        <v>0</v>
      </c>
      <c r="B29" s="102" t="s">
        <v>23</v>
      </c>
      <c r="C29" s="101">
        <f>C59*0.2246</f>
        <v>42.8986</v>
      </c>
      <c r="D29" s="95">
        <f>D59*0.2246</f>
        <v>42.8986</v>
      </c>
      <c r="E29" s="95">
        <f>E59*0.22</f>
        <v>42.02</v>
      </c>
      <c r="F29" s="95">
        <f>F59*0.22</f>
        <v>15.4</v>
      </c>
      <c r="G29" s="95">
        <f>G59*0.22</f>
        <v>9.24</v>
      </c>
      <c r="H29" s="95">
        <v>0</v>
      </c>
      <c r="I29" s="95">
        <v>0</v>
      </c>
      <c r="J29" s="95">
        <v>0</v>
      </c>
      <c r="K29" s="95">
        <v>0</v>
      </c>
      <c r="L29" s="95">
        <f>L59*0.22</f>
        <v>19.36</v>
      </c>
      <c r="M29" s="95">
        <f>M59*0.22</f>
        <v>42.02</v>
      </c>
      <c r="N29" s="119">
        <f>N59*0.2246</f>
        <v>42.8986</v>
      </c>
      <c r="O29" s="80">
        <f>MAX(C29:N29)</f>
        <v>42.8986</v>
      </c>
    </row>
    <row r="30" spans="1:15" ht="12.75">
      <c r="A30" s="46" t="s">
        <v>33</v>
      </c>
      <c r="B30" s="102" t="s">
        <v>22</v>
      </c>
      <c r="C30" s="101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0.946</v>
      </c>
      <c r="I30" s="95">
        <v>0.802</v>
      </c>
      <c r="J30" s="95">
        <v>0.679</v>
      </c>
      <c r="K30" s="95">
        <v>0.808</v>
      </c>
      <c r="L30" s="95">
        <v>0</v>
      </c>
      <c r="M30" s="95">
        <v>0</v>
      </c>
      <c r="N30" s="95">
        <v>0</v>
      </c>
      <c r="O30" s="80">
        <f>SUM(C30:N30)</f>
        <v>3.2350000000000003</v>
      </c>
    </row>
    <row r="31" spans="1:15" ht="12.75">
      <c r="A31" s="44" t="s">
        <v>0</v>
      </c>
      <c r="B31" s="102" t="s">
        <v>23</v>
      </c>
      <c r="C31" s="101">
        <v>0</v>
      </c>
      <c r="D31" s="95">
        <v>0</v>
      </c>
      <c r="E31" s="95">
        <v>0</v>
      </c>
      <c r="F31" s="95">
        <v>0</v>
      </c>
      <c r="G31" s="95">
        <v>0</v>
      </c>
      <c r="H31" s="95">
        <f>H61*0.22</f>
        <v>2.2</v>
      </c>
      <c r="I31" s="95">
        <f>I61*0.22</f>
        <v>1.76</v>
      </c>
      <c r="J31" s="95">
        <f>J61*0.22</f>
        <v>1.76</v>
      </c>
      <c r="K31" s="95">
        <f>K61*0.22</f>
        <v>2.2</v>
      </c>
      <c r="L31" s="95">
        <v>0</v>
      </c>
      <c r="M31" s="95">
        <v>0</v>
      </c>
      <c r="N31" s="95">
        <v>0</v>
      </c>
      <c r="O31" s="80">
        <f>MAX(C31:N31)</f>
        <v>2.2</v>
      </c>
    </row>
    <row r="32" spans="1:15" ht="12.75">
      <c r="A32" s="46" t="s">
        <v>2</v>
      </c>
      <c r="B32" s="102" t="s">
        <v>22</v>
      </c>
      <c r="C32" s="101">
        <v>0.5896</v>
      </c>
      <c r="D32" s="95">
        <v>0.7421</v>
      </c>
      <c r="E32" s="95">
        <v>0.8946</v>
      </c>
      <c r="F32" s="95">
        <v>2.4196</v>
      </c>
      <c r="G32" s="95">
        <v>3.0296</v>
      </c>
      <c r="H32" s="95">
        <v>3.0296</v>
      </c>
      <c r="I32" s="95">
        <v>2.2671</v>
      </c>
      <c r="J32" s="95">
        <v>2.2671</v>
      </c>
      <c r="K32" s="95">
        <v>1.3521</v>
      </c>
      <c r="L32" s="95">
        <v>1.3521</v>
      </c>
      <c r="M32" s="95">
        <v>0.8946</v>
      </c>
      <c r="N32" s="95">
        <v>0.7421</v>
      </c>
      <c r="O32" s="122">
        <f>SUM(C32:N32)</f>
        <v>19.5802</v>
      </c>
    </row>
    <row r="33" spans="1:15" ht="12.75">
      <c r="A33" s="82"/>
      <c r="B33" s="102" t="s">
        <v>23</v>
      </c>
      <c r="C33" s="101">
        <f aca="true" t="shared" si="3" ref="C33:N33">C65*0.305</f>
        <v>1.83</v>
      </c>
      <c r="D33" s="95">
        <f t="shared" si="3"/>
        <v>1.83</v>
      </c>
      <c r="E33" s="95">
        <f t="shared" si="3"/>
        <v>2.135</v>
      </c>
      <c r="F33" s="95">
        <f t="shared" si="3"/>
        <v>3.5075</v>
      </c>
      <c r="G33" s="95">
        <f t="shared" si="3"/>
        <v>4.575</v>
      </c>
      <c r="H33" s="95">
        <f t="shared" si="3"/>
        <v>4.575</v>
      </c>
      <c r="I33" s="95">
        <f t="shared" si="3"/>
        <v>3.355</v>
      </c>
      <c r="J33" s="95">
        <f t="shared" si="3"/>
        <v>3.355</v>
      </c>
      <c r="K33" s="95">
        <f t="shared" si="3"/>
        <v>2.5925</v>
      </c>
      <c r="L33" s="95">
        <f t="shared" si="3"/>
        <v>2.5925</v>
      </c>
      <c r="M33" s="95">
        <f t="shared" si="3"/>
        <v>1.9825</v>
      </c>
      <c r="N33" s="95">
        <f t="shared" si="3"/>
        <v>1.83</v>
      </c>
      <c r="O33" s="122">
        <f>MAX(C33:N33)</f>
        <v>4.575</v>
      </c>
    </row>
    <row r="34" spans="1:15" ht="12.75">
      <c r="A34" s="46" t="s">
        <v>25</v>
      </c>
      <c r="B34" s="102" t="s">
        <v>22</v>
      </c>
      <c r="C34" s="101">
        <f>C24-C26-C28-C30-C32</f>
        <v>53.9513</v>
      </c>
      <c r="D34" s="95">
        <f aca="true" t="shared" si="4" ref="D34:O34">D24-D26-D28-D30-D32</f>
        <v>55.3217</v>
      </c>
      <c r="E34" s="95">
        <f t="shared" si="4"/>
        <v>52.64750000000001</v>
      </c>
      <c r="F34" s="95">
        <f t="shared" si="4"/>
        <v>60.9264</v>
      </c>
      <c r="G34" s="95">
        <f t="shared" si="4"/>
        <v>61.30839999999999</v>
      </c>
      <c r="H34" s="95">
        <f t="shared" si="4"/>
        <v>67.0244</v>
      </c>
      <c r="I34" s="95">
        <f t="shared" si="4"/>
        <v>66.9309</v>
      </c>
      <c r="J34" s="95">
        <f t="shared" si="4"/>
        <v>74.0539</v>
      </c>
      <c r="K34" s="95">
        <f t="shared" si="4"/>
        <v>71.8399</v>
      </c>
      <c r="L34" s="95">
        <f t="shared" si="4"/>
        <v>64.58879999999999</v>
      </c>
      <c r="M34" s="95">
        <f t="shared" si="4"/>
        <v>57.58630000000001</v>
      </c>
      <c r="N34" s="95">
        <f t="shared" si="4"/>
        <v>50.8658</v>
      </c>
      <c r="O34" s="122">
        <f t="shared" si="4"/>
        <v>737.0453</v>
      </c>
    </row>
    <row r="35" spans="1:15" ht="13.5" thickBot="1">
      <c r="A35" s="17"/>
      <c r="B35" s="103" t="s">
        <v>23</v>
      </c>
      <c r="C35" s="126">
        <f>C25-C27-C29-C31-C33</f>
        <v>130.08314</v>
      </c>
      <c r="D35" s="124">
        <f>D25-D27-D29-D31-D33</f>
        <v>126.02646000000001</v>
      </c>
      <c r="E35" s="124">
        <f>E25-E27-E29-E31-E33</f>
        <v>117.699</v>
      </c>
      <c r="F35" s="124">
        <f aca="true" t="shared" si="5" ref="F35:K35">F25-F29-F33</f>
        <v>146.0925</v>
      </c>
      <c r="G35" s="124">
        <f t="shared" si="5"/>
        <v>131.185</v>
      </c>
      <c r="H35" s="124">
        <f t="shared" si="5"/>
        <v>130.425</v>
      </c>
      <c r="I35" s="124">
        <f t="shared" si="5"/>
        <v>131.645</v>
      </c>
      <c r="J35" s="124">
        <f t="shared" si="5"/>
        <v>131.645</v>
      </c>
      <c r="K35" s="124">
        <f t="shared" si="5"/>
        <v>152.4075</v>
      </c>
      <c r="L35" s="124">
        <f>L25-L27-L29-L33</f>
        <v>134.72549999999998</v>
      </c>
      <c r="M35" s="124">
        <f>M25-M27-M29-M33</f>
        <v>126.44349999999999</v>
      </c>
      <c r="N35" s="124">
        <f>N25-N27-N29-N33</f>
        <v>130.17297999999997</v>
      </c>
      <c r="O35" s="122">
        <f>MAX(C35:N35)</f>
        <v>152.4075</v>
      </c>
    </row>
    <row r="36" spans="1:15" ht="12.75">
      <c r="A36" s="41" t="s">
        <v>1</v>
      </c>
      <c r="B36" s="64" t="s">
        <v>22</v>
      </c>
      <c r="C36" s="134">
        <v>4.75</v>
      </c>
      <c r="D36" s="66">
        <v>4.15</v>
      </c>
      <c r="E36" s="76">
        <v>5.6</v>
      </c>
      <c r="F36" s="66">
        <v>7.85</v>
      </c>
      <c r="G36" s="66">
        <v>3.85</v>
      </c>
      <c r="H36" s="66">
        <v>5.7</v>
      </c>
      <c r="I36" s="66">
        <v>7.7</v>
      </c>
      <c r="J36" s="70">
        <v>7</v>
      </c>
      <c r="K36" s="66">
        <v>5</v>
      </c>
      <c r="L36" s="66">
        <v>8.5</v>
      </c>
      <c r="M36" s="66">
        <v>9.2</v>
      </c>
      <c r="N36" s="66">
        <v>16.1</v>
      </c>
      <c r="O36" s="74">
        <f>SUM(C36:N36)</f>
        <v>85.4</v>
      </c>
    </row>
    <row r="37" spans="1:15" ht="13.5" thickBot="1">
      <c r="A37" s="33"/>
      <c r="B37" s="33" t="s">
        <v>23</v>
      </c>
      <c r="C37" s="75">
        <v>10</v>
      </c>
      <c r="D37" s="75">
        <v>8</v>
      </c>
      <c r="E37" s="75">
        <v>12</v>
      </c>
      <c r="F37" s="75">
        <v>16</v>
      </c>
      <c r="G37" s="75">
        <v>8</v>
      </c>
      <c r="H37" s="75">
        <v>12</v>
      </c>
      <c r="I37" s="75">
        <v>15</v>
      </c>
      <c r="J37" s="75">
        <v>15</v>
      </c>
      <c r="K37" s="75">
        <v>10</v>
      </c>
      <c r="L37" s="75">
        <v>17</v>
      </c>
      <c r="M37" s="75">
        <v>17</v>
      </c>
      <c r="N37" s="75">
        <v>33</v>
      </c>
      <c r="O37" s="69">
        <f>MAX(C37:N37)</f>
        <v>33</v>
      </c>
    </row>
    <row r="38" spans="1:15" ht="12.75">
      <c r="A38" s="15" t="s">
        <v>4</v>
      </c>
      <c r="B38" s="39" t="s">
        <v>22</v>
      </c>
      <c r="C38" s="24">
        <f aca="true" t="shared" si="6" ref="C38:N39">C36</f>
        <v>4.75</v>
      </c>
      <c r="D38" s="42">
        <f t="shared" si="6"/>
        <v>4.15</v>
      </c>
      <c r="E38" s="42">
        <f t="shared" si="6"/>
        <v>5.6</v>
      </c>
      <c r="F38" s="42">
        <f t="shared" si="6"/>
        <v>7.85</v>
      </c>
      <c r="G38" s="42">
        <f t="shared" si="6"/>
        <v>3.85</v>
      </c>
      <c r="H38" s="42">
        <f t="shared" si="6"/>
        <v>5.7</v>
      </c>
      <c r="I38" s="42">
        <f t="shared" si="6"/>
        <v>7.7</v>
      </c>
      <c r="J38" s="42">
        <f t="shared" si="6"/>
        <v>7</v>
      </c>
      <c r="K38" s="42">
        <f t="shared" si="6"/>
        <v>5</v>
      </c>
      <c r="L38" s="42">
        <f t="shared" si="6"/>
        <v>8.5</v>
      </c>
      <c r="M38" s="42">
        <f t="shared" si="6"/>
        <v>9.2</v>
      </c>
      <c r="N38" s="42">
        <f t="shared" si="6"/>
        <v>16.1</v>
      </c>
      <c r="O38" s="43">
        <f>SUM(C38:N38)</f>
        <v>85.4</v>
      </c>
    </row>
    <row r="39" spans="1:15" ht="13.5" thickBot="1">
      <c r="A39" s="44"/>
      <c r="B39" s="49" t="s">
        <v>23</v>
      </c>
      <c r="C39" s="12">
        <f t="shared" si="6"/>
        <v>10</v>
      </c>
      <c r="D39" s="11">
        <f t="shared" si="6"/>
        <v>8</v>
      </c>
      <c r="E39" s="11">
        <f t="shared" si="6"/>
        <v>12</v>
      </c>
      <c r="F39" s="11">
        <f t="shared" si="6"/>
        <v>16</v>
      </c>
      <c r="G39" s="11">
        <f t="shared" si="6"/>
        <v>8</v>
      </c>
      <c r="H39" s="11">
        <f t="shared" si="6"/>
        <v>12</v>
      </c>
      <c r="I39" s="11">
        <f t="shared" si="6"/>
        <v>15</v>
      </c>
      <c r="J39" s="11">
        <f t="shared" si="6"/>
        <v>15</v>
      </c>
      <c r="K39" s="11">
        <f t="shared" si="6"/>
        <v>10</v>
      </c>
      <c r="L39" s="11">
        <f t="shared" si="6"/>
        <v>17</v>
      </c>
      <c r="M39" s="11">
        <f t="shared" si="6"/>
        <v>17</v>
      </c>
      <c r="N39" s="11">
        <f t="shared" si="6"/>
        <v>33</v>
      </c>
      <c r="O39" s="25">
        <f>MAX(C39:N39)</f>
        <v>33</v>
      </c>
    </row>
    <row r="40" spans="1:15" ht="12.75">
      <c r="A40" s="41" t="s">
        <v>35</v>
      </c>
      <c r="B40" s="105" t="s">
        <v>22</v>
      </c>
      <c r="C40" s="76">
        <v>12.2</v>
      </c>
      <c r="D40" s="76">
        <v>10.7</v>
      </c>
      <c r="E40" s="76">
        <v>10.6</v>
      </c>
      <c r="F40" s="76">
        <v>9.7</v>
      </c>
      <c r="G40" s="76">
        <v>9.2</v>
      </c>
      <c r="H40" s="76">
        <v>9.4</v>
      </c>
      <c r="I40" s="76">
        <v>10</v>
      </c>
      <c r="J40" s="76">
        <v>10.6</v>
      </c>
      <c r="K40" s="76">
        <v>9.5</v>
      </c>
      <c r="L40" s="76">
        <v>10.5</v>
      </c>
      <c r="M40" s="76">
        <v>11.1</v>
      </c>
      <c r="N40" s="76">
        <v>12.1</v>
      </c>
      <c r="O40" s="85">
        <f>SUM(C40:N40)</f>
        <v>125.6</v>
      </c>
    </row>
    <row r="41" spans="1:15" ht="13.5" thickBot="1">
      <c r="A41" s="106"/>
      <c r="B41" s="107" t="s">
        <v>23</v>
      </c>
      <c r="C41" s="75">
        <v>20</v>
      </c>
      <c r="D41" s="75">
        <v>20</v>
      </c>
      <c r="E41" s="75">
        <v>18</v>
      </c>
      <c r="F41" s="75">
        <v>17</v>
      </c>
      <c r="G41" s="75">
        <v>17</v>
      </c>
      <c r="H41" s="75">
        <v>17</v>
      </c>
      <c r="I41" s="75">
        <v>17</v>
      </c>
      <c r="J41" s="75">
        <v>17</v>
      </c>
      <c r="K41" s="75">
        <v>17</v>
      </c>
      <c r="L41" s="75">
        <v>18</v>
      </c>
      <c r="M41" s="75">
        <v>20</v>
      </c>
      <c r="N41" s="75">
        <v>20</v>
      </c>
      <c r="O41" s="69">
        <f>MAX(C41:N41)</f>
        <v>20</v>
      </c>
    </row>
    <row r="42" spans="1:15" ht="12.75">
      <c r="A42" s="108" t="s">
        <v>4</v>
      </c>
      <c r="B42" s="109" t="s">
        <v>22</v>
      </c>
      <c r="C42" s="110">
        <f aca="true" t="shared" si="7" ref="C42:N43">C40</f>
        <v>12.2</v>
      </c>
      <c r="D42" s="110">
        <f t="shared" si="7"/>
        <v>10.7</v>
      </c>
      <c r="E42" s="110">
        <f t="shared" si="7"/>
        <v>10.6</v>
      </c>
      <c r="F42" s="110">
        <f t="shared" si="7"/>
        <v>9.7</v>
      </c>
      <c r="G42" s="110">
        <f t="shared" si="7"/>
        <v>9.2</v>
      </c>
      <c r="H42" s="110">
        <f t="shared" si="7"/>
        <v>9.4</v>
      </c>
      <c r="I42" s="110">
        <f t="shared" si="7"/>
        <v>10</v>
      </c>
      <c r="J42" s="110">
        <f t="shared" si="7"/>
        <v>10.6</v>
      </c>
      <c r="K42" s="110">
        <f t="shared" si="7"/>
        <v>9.5</v>
      </c>
      <c r="L42" s="110">
        <f t="shared" si="7"/>
        <v>10.5</v>
      </c>
      <c r="M42" s="110">
        <f t="shared" si="7"/>
        <v>11.1</v>
      </c>
      <c r="N42" s="110">
        <f t="shared" si="7"/>
        <v>12.1</v>
      </c>
      <c r="O42" s="111">
        <f>SUM(C42:N42)</f>
        <v>125.6</v>
      </c>
    </row>
    <row r="43" spans="1:15" ht="13.5" thickBot="1">
      <c r="A43" s="112"/>
      <c r="B43" s="113" t="s">
        <v>23</v>
      </c>
      <c r="C43" s="114">
        <f>C41</f>
        <v>20</v>
      </c>
      <c r="D43" s="114">
        <f t="shared" si="7"/>
        <v>20</v>
      </c>
      <c r="E43" s="114">
        <f t="shared" si="7"/>
        <v>18</v>
      </c>
      <c r="F43" s="114">
        <f t="shared" si="7"/>
        <v>17</v>
      </c>
      <c r="G43" s="114">
        <f t="shared" si="7"/>
        <v>17</v>
      </c>
      <c r="H43" s="114">
        <f t="shared" si="7"/>
        <v>17</v>
      </c>
      <c r="I43" s="114">
        <f t="shared" si="7"/>
        <v>17</v>
      </c>
      <c r="J43" s="114">
        <f t="shared" si="7"/>
        <v>17</v>
      </c>
      <c r="K43" s="114">
        <f t="shared" si="7"/>
        <v>17</v>
      </c>
      <c r="L43" s="114">
        <f t="shared" si="7"/>
        <v>18</v>
      </c>
      <c r="M43" s="114">
        <f t="shared" si="7"/>
        <v>20</v>
      </c>
      <c r="N43" s="114">
        <f t="shared" si="7"/>
        <v>20</v>
      </c>
      <c r="O43" s="115">
        <f>MAX(C43:N43)</f>
        <v>20</v>
      </c>
    </row>
    <row r="44" spans="1:15" ht="12.75">
      <c r="A44" s="47" t="s">
        <v>3</v>
      </c>
      <c r="B44" s="64" t="s">
        <v>22</v>
      </c>
      <c r="C44" s="78">
        <v>0.406</v>
      </c>
      <c r="D44" s="78">
        <v>1.699</v>
      </c>
      <c r="E44" s="78">
        <v>8.099</v>
      </c>
      <c r="F44" s="78">
        <v>6.758</v>
      </c>
      <c r="G44" s="78">
        <v>10.365</v>
      </c>
      <c r="H44" s="78">
        <v>8.209</v>
      </c>
      <c r="I44" s="78">
        <v>9.129</v>
      </c>
      <c r="J44" s="79">
        <v>8.789</v>
      </c>
      <c r="K44" s="78">
        <v>8.288</v>
      </c>
      <c r="L44" s="78">
        <v>6.705</v>
      </c>
      <c r="M44" s="78">
        <v>7.04</v>
      </c>
      <c r="N44" s="78">
        <v>0.99</v>
      </c>
      <c r="O44" s="77">
        <f>SUM(C44:N44)</f>
        <v>76.477</v>
      </c>
    </row>
    <row r="45" spans="1:15" ht="13.5" thickBot="1">
      <c r="A45" s="104"/>
      <c r="B45" s="104" t="s">
        <v>23</v>
      </c>
      <c r="C45" s="40">
        <v>1</v>
      </c>
      <c r="D45" s="40">
        <v>4.6</v>
      </c>
      <c r="E45" s="40">
        <v>21.9</v>
      </c>
      <c r="F45" s="40">
        <v>21.9</v>
      </c>
      <c r="G45" s="40">
        <v>21.9</v>
      </c>
      <c r="H45" s="40">
        <v>21.9</v>
      </c>
      <c r="I45" s="40">
        <v>21.9</v>
      </c>
      <c r="J45" s="40">
        <v>21.9</v>
      </c>
      <c r="K45" s="40">
        <v>21.9</v>
      </c>
      <c r="L45" s="40">
        <v>21.9</v>
      </c>
      <c r="M45" s="40">
        <v>21.9</v>
      </c>
      <c r="N45" s="40">
        <v>4.6</v>
      </c>
      <c r="O45" s="69">
        <f>MAX(C45:N45)</f>
        <v>21.9</v>
      </c>
    </row>
    <row r="46" spans="1:15" ht="12.75">
      <c r="A46" s="15" t="s">
        <v>4</v>
      </c>
      <c r="B46" s="39" t="s">
        <v>22</v>
      </c>
      <c r="C46" s="38">
        <v>0</v>
      </c>
      <c r="D46" s="54">
        <v>0</v>
      </c>
      <c r="E46" s="83">
        <f>E44-E48-E50-E52</f>
        <v>6.1745</v>
      </c>
      <c r="F46" s="34">
        <f aca="true" t="shared" si="8" ref="E46:M47">F44-F48-F50-F52</f>
        <v>6.226</v>
      </c>
      <c r="G46" s="50">
        <f>G44-G48-G50-G52</f>
        <v>9.832</v>
      </c>
      <c r="H46" s="34">
        <f t="shared" si="8"/>
        <v>8.12</v>
      </c>
      <c r="I46" s="34">
        <f t="shared" si="8"/>
        <v>9.052999999999999</v>
      </c>
      <c r="J46" s="34">
        <f t="shared" si="8"/>
        <v>8.725</v>
      </c>
      <c r="K46" s="34">
        <f t="shared" si="8"/>
        <v>8.212</v>
      </c>
      <c r="L46" s="34">
        <f t="shared" si="8"/>
        <v>5.569999999999999</v>
      </c>
      <c r="M46" s="38">
        <f t="shared" si="8"/>
        <v>5.0153</v>
      </c>
      <c r="N46" s="38">
        <v>0</v>
      </c>
      <c r="O46" s="35">
        <f>O44-O48-O50-O52</f>
        <v>66.9276</v>
      </c>
    </row>
    <row r="47" spans="1:15" ht="12.75">
      <c r="A47" s="44"/>
      <c r="B47" s="44" t="s">
        <v>23</v>
      </c>
      <c r="C47" s="62">
        <v>0</v>
      </c>
      <c r="D47" s="55">
        <v>0</v>
      </c>
      <c r="E47" s="127">
        <f t="shared" si="8"/>
        <v>17.65029</v>
      </c>
      <c r="F47" s="127">
        <f t="shared" si="8"/>
        <v>20.450999999999997</v>
      </c>
      <c r="G47" s="127">
        <f t="shared" si="8"/>
        <v>21.0306</v>
      </c>
      <c r="H47" s="127">
        <f t="shared" si="8"/>
        <v>21.692999999999998</v>
      </c>
      <c r="I47" s="127">
        <f t="shared" si="8"/>
        <v>21.734399999999997</v>
      </c>
      <c r="J47" s="23">
        <f t="shared" si="8"/>
        <v>21.734399999999997</v>
      </c>
      <c r="K47" s="127">
        <f t="shared" si="8"/>
        <v>21.692999999999998</v>
      </c>
      <c r="L47" s="127">
        <f t="shared" si="8"/>
        <v>19.765829999999998</v>
      </c>
      <c r="M47" s="128">
        <f>(M45-M49-M51-M53)</f>
        <v>17.517809999999997</v>
      </c>
      <c r="N47" s="51">
        <v>0</v>
      </c>
      <c r="O47" s="25">
        <f>MAX(C47:N47)</f>
        <v>21.734399999999997</v>
      </c>
    </row>
    <row r="48" spans="1:15" ht="12.75">
      <c r="A48" s="46" t="s">
        <v>32</v>
      </c>
      <c r="B48" s="49" t="s">
        <v>22</v>
      </c>
      <c r="C48" s="62">
        <v>0.375</v>
      </c>
      <c r="D48" s="23">
        <v>1.57</v>
      </c>
      <c r="E48" s="23">
        <v>1.777</v>
      </c>
      <c r="F48" s="23">
        <v>0.532</v>
      </c>
      <c r="G48" s="23">
        <v>0.533</v>
      </c>
      <c r="H48" s="23">
        <v>0</v>
      </c>
      <c r="I48" s="23">
        <v>0</v>
      </c>
      <c r="J48" s="23">
        <v>0</v>
      </c>
      <c r="K48" s="23">
        <v>0</v>
      </c>
      <c r="L48" s="23">
        <v>1.044</v>
      </c>
      <c r="M48" s="23">
        <v>1.836</v>
      </c>
      <c r="N48" s="23">
        <v>0.915</v>
      </c>
      <c r="O48" s="36">
        <f>SUM(C48:N48)</f>
        <v>8.582</v>
      </c>
    </row>
    <row r="49" spans="1:15" ht="12.75">
      <c r="A49" s="44"/>
      <c r="B49" s="44" t="s">
        <v>23</v>
      </c>
      <c r="C49" s="62">
        <f>C45*0.873</f>
        <v>0.873</v>
      </c>
      <c r="D49" s="62">
        <f>D45*0.873</f>
        <v>4.0158</v>
      </c>
      <c r="E49" s="23">
        <f>E59*0.0207</f>
        <v>3.9537</v>
      </c>
      <c r="F49" s="23">
        <f>F59*0.0207</f>
        <v>1.449</v>
      </c>
      <c r="G49" s="23">
        <f>G59*0.0207</f>
        <v>0.8694</v>
      </c>
      <c r="H49" s="23">
        <f>H59*0.0207</f>
        <v>0</v>
      </c>
      <c r="I49" s="23">
        <v>0</v>
      </c>
      <c r="J49" s="23">
        <v>0</v>
      </c>
      <c r="K49" s="23">
        <v>0</v>
      </c>
      <c r="L49" s="23">
        <f>L59*0.0207</f>
        <v>1.8215999999999999</v>
      </c>
      <c r="M49" s="23">
        <f>M59*0.0207</f>
        <v>3.9537</v>
      </c>
      <c r="N49" s="23">
        <f>N45*0.873</f>
        <v>4.0158</v>
      </c>
      <c r="O49" s="129">
        <f>MAX(C49:N49)</f>
        <v>4.0158</v>
      </c>
    </row>
    <row r="50" spans="1:15" ht="12.75">
      <c r="A50" s="46" t="s">
        <v>33</v>
      </c>
      <c r="B50" s="44" t="s">
        <v>22</v>
      </c>
      <c r="C50" s="62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0.089</v>
      </c>
      <c r="I50" s="23">
        <v>0.076</v>
      </c>
      <c r="J50" s="23">
        <v>0.064</v>
      </c>
      <c r="K50" s="23">
        <v>0.076</v>
      </c>
      <c r="L50" s="23">
        <v>0</v>
      </c>
      <c r="M50" s="23">
        <v>0</v>
      </c>
      <c r="N50" s="23">
        <v>0</v>
      </c>
      <c r="O50" s="36">
        <f>SUM(C50:N50)</f>
        <v>0.305</v>
      </c>
    </row>
    <row r="51" spans="1:15" ht="12.75">
      <c r="A51" s="44"/>
      <c r="B51" s="44" t="s">
        <v>23</v>
      </c>
      <c r="C51" s="62">
        <v>0</v>
      </c>
      <c r="D51" s="23">
        <v>0</v>
      </c>
      <c r="E51" s="23">
        <v>0</v>
      </c>
      <c r="F51" s="23">
        <v>0</v>
      </c>
      <c r="G51" s="23">
        <v>0</v>
      </c>
      <c r="H51" s="23">
        <f>H61*0.0207</f>
        <v>0.207</v>
      </c>
      <c r="I51" s="23">
        <f>I61*0.0207</f>
        <v>0.1656</v>
      </c>
      <c r="J51" s="23">
        <f>J61*0.0207</f>
        <v>0.1656</v>
      </c>
      <c r="K51" s="23">
        <f>K61*0.0207</f>
        <v>0.207</v>
      </c>
      <c r="L51" s="23">
        <v>0</v>
      </c>
      <c r="M51" s="23">
        <v>0</v>
      </c>
      <c r="N51" s="23">
        <v>0</v>
      </c>
      <c r="O51" s="25">
        <f>MAX(C51:N51)</f>
        <v>0.207</v>
      </c>
    </row>
    <row r="52" spans="1:15" ht="12.75">
      <c r="A52" s="46" t="s">
        <v>5</v>
      </c>
      <c r="B52" s="44" t="s">
        <v>22</v>
      </c>
      <c r="C52" s="62">
        <v>0.0309</v>
      </c>
      <c r="D52" s="23">
        <v>0.1291</v>
      </c>
      <c r="E52" s="23">
        <v>0.1475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0.091</v>
      </c>
      <c r="M52" s="23">
        <v>0.1887</v>
      </c>
      <c r="N52" s="23">
        <v>0.0752</v>
      </c>
      <c r="O52" s="19">
        <f>SUM(C52:N52)</f>
        <v>0.6624</v>
      </c>
    </row>
    <row r="53" spans="1:15" ht="13.5" thickBot="1">
      <c r="A53" s="17"/>
      <c r="B53" s="17" t="s">
        <v>23</v>
      </c>
      <c r="C53" s="63">
        <f>C45*0.076</f>
        <v>0.076</v>
      </c>
      <c r="D53" s="130">
        <f>D45*0.076</f>
        <v>0.34959999999999997</v>
      </c>
      <c r="E53" s="130">
        <f>E63*0.0207</f>
        <v>0.29601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130">
        <f>L63*0.0207</f>
        <v>0.31257</v>
      </c>
      <c r="M53" s="130">
        <f>M63*0.0207</f>
        <v>0.42849</v>
      </c>
      <c r="N53" s="26">
        <f>N45*0.076</f>
        <v>0.34959999999999997</v>
      </c>
      <c r="O53" s="129">
        <f>MAX(C53:N53)</f>
        <v>0.42849</v>
      </c>
    </row>
    <row r="54" spans="1:15" ht="12.75">
      <c r="A54" s="41" t="s">
        <v>6</v>
      </c>
      <c r="B54" s="64" t="s">
        <v>22</v>
      </c>
      <c r="C54" s="78">
        <f aca="true" t="shared" si="9" ref="C54:O54">C8+C20+C24+C36+C44+C40</f>
        <v>395.02700000000004</v>
      </c>
      <c r="D54" s="78">
        <f t="shared" si="9"/>
        <v>353.39599999999996</v>
      </c>
      <c r="E54" s="78">
        <f t="shared" si="9"/>
        <v>343.397</v>
      </c>
      <c r="F54" s="78">
        <f t="shared" si="9"/>
        <v>311.484</v>
      </c>
      <c r="G54" s="78">
        <f t="shared" si="9"/>
        <v>307.283</v>
      </c>
      <c r="H54" s="78">
        <f t="shared" si="9"/>
        <v>310.9119999999999</v>
      </c>
      <c r="I54" s="78">
        <f t="shared" si="9"/>
        <v>327.312</v>
      </c>
      <c r="J54" s="78">
        <f t="shared" si="9"/>
        <v>339.401</v>
      </c>
      <c r="K54" s="78">
        <f t="shared" si="9"/>
        <v>326.89300000000003</v>
      </c>
      <c r="L54" s="78">
        <f t="shared" si="9"/>
        <v>355.607</v>
      </c>
      <c r="M54" s="78">
        <f t="shared" si="9"/>
        <v>376.341</v>
      </c>
      <c r="N54" s="78">
        <f t="shared" si="9"/>
        <v>403.754</v>
      </c>
      <c r="O54" s="86">
        <f t="shared" si="9"/>
        <v>4150.807000000001</v>
      </c>
    </row>
    <row r="55" spans="1:15" ht="13.5" thickBot="1">
      <c r="A55" s="33"/>
      <c r="B55" s="65" t="s">
        <v>23</v>
      </c>
      <c r="C55" s="72">
        <f>C9+C21+C25+C37+C41+C45</f>
        <v>751</v>
      </c>
      <c r="D55" s="73">
        <f>D9+D21+D25+D37+D41+D45</f>
        <v>722.6</v>
      </c>
      <c r="E55" s="73">
        <f>E9+E21+E25+E37+41+E45</f>
        <v>689.9</v>
      </c>
      <c r="F55" s="73">
        <f aca="true" t="shared" si="10" ref="F55:N55">F9+F21+F25+F37+F41+F45</f>
        <v>659.9</v>
      </c>
      <c r="G55" s="73">
        <f t="shared" si="10"/>
        <v>581.9</v>
      </c>
      <c r="H55" s="73">
        <f t="shared" si="10"/>
        <v>615.9</v>
      </c>
      <c r="I55" s="73">
        <f t="shared" si="10"/>
        <v>613.9</v>
      </c>
      <c r="J55" s="73">
        <f t="shared" si="10"/>
        <v>643.9</v>
      </c>
      <c r="K55" s="73">
        <f t="shared" si="10"/>
        <v>633.9</v>
      </c>
      <c r="L55" s="73">
        <f t="shared" si="10"/>
        <v>706.9</v>
      </c>
      <c r="M55" s="73">
        <f t="shared" si="10"/>
        <v>748.9</v>
      </c>
      <c r="N55" s="73">
        <f t="shared" si="10"/>
        <v>767.6</v>
      </c>
      <c r="O55" s="69">
        <f>MAX(C55:N55)</f>
        <v>767.6</v>
      </c>
    </row>
    <row r="56" spans="1:15" ht="12.75">
      <c r="A56" s="2" t="s">
        <v>4</v>
      </c>
      <c r="B56" s="15" t="s">
        <v>22</v>
      </c>
      <c r="C56" s="24">
        <f aca="true" t="shared" si="11" ref="C56:O56">C18+C22+C34+C38+C46+C42</f>
        <v>252.48670000000004</v>
      </c>
      <c r="D56" s="24">
        <f t="shared" si="11"/>
        <v>249.97289999999998</v>
      </c>
      <c r="E56" s="133">
        <f t="shared" si="11"/>
        <v>247.4749</v>
      </c>
      <c r="F56" s="24">
        <f t="shared" si="11"/>
        <v>277.8488</v>
      </c>
      <c r="G56" s="24">
        <f t="shared" si="11"/>
        <v>271.6108</v>
      </c>
      <c r="H56" s="24">
        <f t="shared" si="11"/>
        <v>296.67979999999994</v>
      </c>
      <c r="I56" s="24">
        <f t="shared" si="11"/>
        <v>316.2328</v>
      </c>
      <c r="J56" s="24">
        <f t="shared" si="11"/>
        <v>328.87980000000005</v>
      </c>
      <c r="K56" s="24">
        <f t="shared" si="11"/>
        <v>318.78880000000004</v>
      </c>
      <c r="L56" s="24">
        <f t="shared" si="11"/>
        <v>296.3608</v>
      </c>
      <c r="M56" s="24">
        <f t="shared" si="11"/>
        <v>275.59270000000004</v>
      </c>
      <c r="N56" s="24">
        <f t="shared" si="11"/>
        <v>269.033</v>
      </c>
      <c r="O56" s="121">
        <f t="shared" si="11"/>
        <v>3400.9616000000005</v>
      </c>
    </row>
    <row r="57" spans="1:15" ht="12.75">
      <c r="A57" s="52"/>
      <c r="B57" s="49" t="s">
        <v>23</v>
      </c>
      <c r="C57" s="12">
        <f>C55-C59-C61-C63-C65</f>
        <v>530.9</v>
      </c>
      <c r="D57" s="11">
        <f>D55-D59-D61-D63-D65</f>
        <v>506.70000000000005</v>
      </c>
      <c r="E57" s="11">
        <f>E55-E59-E61-E63-E65</f>
        <v>477.59999999999997</v>
      </c>
      <c r="F57" s="11">
        <f aca="true" t="shared" si="12" ref="F57:K57">F55-F59-F61-F65</f>
        <v>578.4</v>
      </c>
      <c r="G57" s="11">
        <f t="shared" si="12"/>
        <v>524.9</v>
      </c>
      <c r="H57" s="11">
        <f t="shared" si="12"/>
        <v>590.9</v>
      </c>
      <c r="I57" s="11">
        <f t="shared" si="12"/>
        <v>594.9</v>
      </c>
      <c r="J57" s="11">
        <f t="shared" si="12"/>
        <v>624.9</v>
      </c>
      <c r="K57" s="11">
        <f t="shared" si="12"/>
        <v>615.4</v>
      </c>
      <c r="L57" s="11">
        <f>L55-L59-L61-L63-L65</f>
        <v>595.3</v>
      </c>
      <c r="M57" s="11">
        <f>M55-M59-M61-M63-M65</f>
        <v>530.6999999999999</v>
      </c>
      <c r="N57" s="11">
        <f>N55-N59-N61-N63-N65</f>
        <v>547.9</v>
      </c>
      <c r="O57" s="25">
        <f>MAX(C57:N57)</f>
        <v>624.9</v>
      </c>
    </row>
    <row r="58" spans="1:15" ht="12.75">
      <c r="A58" s="53" t="s">
        <v>32</v>
      </c>
      <c r="B58" s="44" t="s">
        <v>22</v>
      </c>
      <c r="C58" s="12">
        <v>128.507</v>
      </c>
      <c r="D58" s="11">
        <v>92.952</v>
      </c>
      <c r="E58" s="11">
        <v>85.862</v>
      </c>
      <c r="F58" s="11">
        <v>25.702</v>
      </c>
      <c r="G58" s="11">
        <v>25.739</v>
      </c>
      <c r="H58" s="11">
        <v>0</v>
      </c>
      <c r="I58" s="11">
        <v>0</v>
      </c>
      <c r="J58" s="11">
        <v>0</v>
      </c>
      <c r="K58" s="11">
        <v>0</v>
      </c>
      <c r="L58" s="11">
        <v>50.417</v>
      </c>
      <c r="M58" s="11">
        <v>88.701</v>
      </c>
      <c r="N58" s="11">
        <v>120.983</v>
      </c>
      <c r="O58" s="80">
        <f>O12+O28+O48</f>
        <v>618.8629999999999</v>
      </c>
    </row>
    <row r="59" spans="1:15" ht="12.75">
      <c r="A59" s="52"/>
      <c r="B59" s="44" t="s">
        <v>23</v>
      </c>
      <c r="C59" s="12">
        <v>191</v>
      </c>
      <c r="D59" s="11">
        <v>191</v>
      </c>
      <c r="E59" s="11">
        <v>191</v>
      </c>
      <c r="F59" s="11">
        <v>70</v>
      </c>
      <c r="G59" s="11">
        <v>42</v>
      </c>
      <c r="H59" s="11">
        <v>0</v>
      </c>
      <c r="I59" s="11">
        <v>0</v>
      </c>
      <c r="J59" s="11">
        <v>0</v>
      </c>
      <c r="K59" s="11">
        <v>0</v>
      </c>
      <c r="L59" s="11">
        <v>88</v>
      </c>
      <c r="M59" s="11">
        <v>191</v>
      </c>
      <c r="N59" s="11">
        <v>191</v>
      </c>
      <c r="O59" s="25">
        <f>MAX(C59:N59)</f>
        <v>191</v>
      </c>
    </row>
    <row r="60" spans="1:15" ht="12.75">
      <c r="A60" s="53" t="s">
        <v>33</v>
      </c>
      <c r="B60" s="44" t="s">
        <v>22</v>
      </c>
      <c r="C60" s="12">
        <v>0</v>
      </c>
      <c r="D60" s="11">
        <v>0</v>
      </c>
      <c r="E60" s="11">
        <v>0</v>
      </c>
      <c r="F60" s="11">
        <v>0</v>
      </c>
      <c r="G60" s="11">
        <v>0</v>
      </c>
      <c r="H60" s="11">
        <v>4.299</v>
      </c>
      <c r="I60" s="11">
        <v>3.646</v>
      </c>
      <c r="J60" s="11">
        <v>3.088</v>
      </c>
      <c r="K60" s="11">
        <v>3.671</v>
      </c>
      <c r="L60" s="11">
        <v>0</v>
      </c>
      <c r="M60" s="11">
        <v>0</v>
      </c>
      <c r="N60" s="11">
        <v>0</v>
      </c>
      <c r="O60" s="80">
        <f>O14+O30+O50</f>
        <v>14.704</v>
      </c>
    </row>
    <row r="61" spans="1:15" ht="12.75">
      <c r="A61" s="52"/>
      <c r="B61" s="49" t="s">
        <v>23</v>
      </c>
      <c r="C61" s="12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10</v>
      </c>
      <c r="I61" s="11">
        <v>8</v>
      </c>
      <c r="J61" s="11">
        <v>8</v>
      </c>
      <c r="K61" s="11">
        <v>10</v>
      </c>
      <c r="L61" s="11">
        <v>0</v>
      </c>
      <c r="M61" s="11">
        <v>0</v>
      </c>
      <c r="N61" s="11">
        <v>0</v>
      </c>
      <c r="O61" s="25">
        <f>MAX(C61:N61)</f>
        <v>10</v>
      </c>
    </row>
    <row r="62" spans="1:15" ht="12.75">
      <c r="A62" s="53" t="s">
        <v>5</v>
      </c>
      <c r="B62" s="49" t="s">
        <v>22</v>
      </c>
      <c r="C62" s="12">
        <v>12.1</v>
      </c>
      <c r="D62" s="11">
        <v>8.038</v>
      </c>
      <c r="E62" s="11">
        <v>7.127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4.396</v>
      </c>
      <c r="M62" s="11">
        <v>9.114</v>
      </c>
      <c r="N62" s="11">
        <v>11.305</v>
      </c>
      <c r="O62" s="80">
        <f>O10+O26+O52</f>
        <v>52.08</v>
      </c>
    </row>
    <row r="63" spans="1:15" ht="12.75">
      <c r="A63" s="52"/>
      <c r="B63" s="44" t="s">
        <v>23</v>
      </c>
      <c r="C63" s="12">
        <v>23.1</v>
      </c>
      <c r="D63" s="11">
        <v>18.9</v>
      </c>
      <c r="E63" s="11">
        <v>14.3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15.1</v>
      </c>
      <c r="M63" s="11">
        <v>20.7</v>
      </c>
      <c r="N63" s="11">
        <v>22.7</v>
      </c>
      <c r="O63" s="25">
        <f>MAX(C63:N63)</f>
        <v>23.1</v>
      </c>
    </row>
    <row r="64" spans="1:15" ht="12.75">
      <c r="A64" s="9" t="s">
        <v>2</v>
      </c>
      <c r="B64" s="49" t="s">
        <v>22</v>
      </c>
      <c r="C64" s="131">
        <v>1.9333</v>
      </c>
      <c r="D64" s="132">
        <v>2.4333</v>
      </c>
      <c r="E64" s="132">
        <v>2.9333</v>
      </c>
      <c r="F64" s="132">
        <v>7.9333</v>
      </c>
      <c r="G64" s="132">
        <v>9.9333</v>
      </c>
      <c r="H64" s="132">
        <v>9.9333</v>
      </c>
      <c r="I64" s="132">
        <v>7.4333</v>
      </c>
      <c r="J64" s="132">
        <v>7.4333</v>
      </c>
      <c r="K64" s="132">
        <v>4.4333</v>
      </c>
      <c r="L64" s="132">
        <v>4.4333</v>
      </c>
      <c r="M64" s="132">
        <v>2.9333</v>
      </c>
      <c r="N64" s="132">
        <v>2.4333</v>
      </c>
      <c r="O64" s="80">
        <f>O16+O32</f>
        <v>64.1984</v>
      </c>
    </row>
    <row r="65" spans="1:15" ht="13.5" thickBot="1">
      <c r="A65" s="28"/>
      <c r="B65" s="45" t="s">
        <v>23</v>
      </c>
      <c r="C65" s="31">
        <v>6</v>
      </c>
      <c r="D65" s="27">
        <v>6</v>
      </c>
      <c r="E65" s="27">
        <v>7</v>
      </c>
      <c r="F65" s="27">
        <v>11.5</v>
      </c>
      <c r="G65" s="27">
        <v>15</v>
      </c>
      <c r="H65" s="27">
        <v>15</v>
      </c>
      <c r="I65" s="27">
        <v>11</v>
      </c>
      <c r="J65" s="27">
        <v>11</v>
      </c>
      <c r="K65" s="27">
        <v>8.5</v>
      </c>
      <c r="L65" s="27">
        <v>8.5</v>
      </c>
      <c r="M65" s="27">
        <v>6.5</v>
      </c>
      <c r="N65" s="27">
        <v>6</v>
      </c>
      <c r="O65" s="32">
        <f>MAX(C65:N65)</f>
        <v>15</v>
      </c>
    </row>
    <row r="66" spans="1:15" ht="13.5" thickBot="1">
      <c r="A66" s="84" t="s">
        <v>30</v>
      </c>
      <c r="B66" s="39"/>
      <c r="C66" s="1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39" t="s">
        <v>32</v>
      </c>
      <c r="B67" s="10" t="s">
        <v>22</v>
      </c>
      <c r="C67" s="12">
        <v>148.216</v>
      </c>
      <c r="D67" s="11">
        <v>106.951</v>
      </c>
      <c r="E67" s="11">
        <v>100.123</v>
      </c>
      <c r="F67" s="11">
        <v>30.984</v>
      </c>
      <c r="G67" s="11">
        <v>31.098</v>
      </c>
      <c r="H67" s="11">
        <v>0</v>
      </c>
      <c r="I67" s="11">
        <v>0</v>
      </c>
      <c r="J67" s="11">
        <v>0</v>
      </c>
      <c r="K67" s="11">
        <v>0</v>
      </c>
      <c r="L67" s="11">
        <v>60.762</v>
      </c>
      <c r="M67" s="11">
        <v>104.132</v>
      </c>
      <c r="N67" s="11">
        <v>139.903</v>
      </c>
      <c r="O67" s="25">
        <f>SUM(C67:N67)</f>
        <v>722.1690000000001</v>
      </c>
    </row>
    <row r="68" spans="1:15" ht="12.75">
      <c r="A68" s="49" t="s">
        <v>33</v>
      </c>
      <c r="B68" s="13" t="s">
        <v>22</v>
      </c>
      <c r="C68" s="12">
        <v>0</v>
      </c>
      <c r="D68" s="11">
        <v>0</v>
      </c>
      <c r="E68" s="11">
        <v>0</v>
      </c>
      <c r="F68" s="11">
        <v>0</v>
      </c>
      <c r="G68" s="11">
        <v>0</v>
      </c>
      <c r="H68" s="11">
        <v>6.133</v>
      </c>
      <c r="I68" s="11">
        <v>5.384</v>
      </c>
      <c r="J68" s="11">
        <v>4.714</v>
      </c>
      <c r="K68" s="11">
        <v>5.446</v>
      </c>
      <c r="L68" s="11">
        <v>0</v>
      </c>
      <c r="M68" s="11">
        <v>0</v>
      </c>
      <c r="N68" s="11">
        <v>0</v>
      </c>
      <c r="O68" s="25">
        <f>SUM(C68:N68)</f>
        <v>21.677</v>
      </c>
    </row>
    <row r="69" spans="1:15" ht="12.75">
      <c r="A69" s="49" t="s">
        <v>5</v>
      </c>
      <c r="B69" s="13" t="s">
        <v>22</v>
      </c>
      <c r="C69" s="12">
        <v>14.466</v>
      </c>
      <c r="D69" s="11">
        <v>10.04</v>
      </c>
      <c r="E69" s="11">
        <v>9.196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5.781</v>
      </c>
      <c r="M69" s="11">
        <v>11.286</v>
      </c>
      <c r="N69" s="11">
        <v>13.625</v>
      </c>
      <c r="O69" s="19">
        <f>SUM(C69:N69)</f>
        <v>64.394</v>
      </c>
    </row>
    <row r="70" spans="1:15" ht="12.75">
      <c r="A70" s="49" t="s">
        <v>2</v>
      </c>
      <c r="B70" s="13" t="s">
        <v>22</v>
      </c>
      <c r="C70" s="22">
        <v>2</v>
      </c>
      <c r="D70" s="22">
        <v>2.5</v>
      </c>
      <c r="E70" s="22">
        <v>3</v>
      </c>
      <c r="F70" s="22">
        <v>8</v>
      </c>
      <c r="G70" s="22">
        <v>10</v>
      </c>
      <c r="H70" s="22">
        <v>10</v>
      </c>
      <c r="I70" s="22">
        <v>7.5</v>
      </c>
      <c r="J70" s="22">
        <v>7.5</v>
      </c>
      <c r="K70" s="22">
        <v>4.5</v>
      </c>
      <c r="L70" s="22">
        <v>4.5</v>
      </c>
      <c r="M70" s="22">
        <v>3</v>
      </c>
      <c r="N70" s="22">
        <v>2.5</v>
      </c>
      <c r="O70" s="25">
        <f>SUM(C70:N70)</f>
        <v>65</v>
      </c>
    </row>
    <row r="71" spans="1:15" ht="13.5" thickBot="1">
      <c r="A71" s="45"/>
      <c r="B71" s="37"/>
      <c r="C71" s="31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32"/>
    </row>
    <row r="74" spans="1:15" ht="18">
      <c r="A74" s="56" t="s">
        <v>37</v>
      </c>
      <c r="B74" s="56"/>
      <c r="C74" s="56"/>
      <c r="D74" s="56"/>
      <c r="E74" s="56"/>
      <c r="F74" s="56"/>
      <c r="G74" s="56"/>
      <c r="N74" s="18"/>
      <c r="O74" s="18"/>
    </row>
  </sheetData>
  <sheetProtection/>
  <printOptions/>
  <pageMargins left="0.4330708661417323" right="0.1968503937007874" top="0.7086614173228347" bottom="0.2755905511811024" header="0.2362204724409449" footer="0.2362204724409449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Zastavnetchii</dc:creator>
  <cp:keywords/>
  <dc:description/>
  <cp:lastModifiedBy>Rijcov Serghei A.</cp:lastModifiedBy>
  <cp:lastPrinted>2017-11-24T12:47:49Z</cp:lastPrinted>
  <dcterms:created xsi:type="dcterms:W3CDTF">2005-12-16T09:32:56Z</dcterms:created>
  <dcterms:modified xsi:type="dcterms:W3CDTF">2018-04-17T12:38:13Z</dcterms:modified>
  <cp:category/>
  <cp:version/>
  <cp:contentType/>
  <cp:contentStatus/>
</cp:coreProperties>
</file>